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4940" windowHeight="9090" activeTab="3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(стр.2)'!$A$24</definedName>
    <definedName name="IS_DOCUMENT" localSheetId="2">'ФХД (стр.3-4)'!$A$47</definedName>
    <definedName name="IS_DOCUMENT" localSheetId="3">'ФХД (стр.5)'!$A$11</definedName>
    <definedName name="IS_DOCUMENT" localSheetId="4">'ФХД (стр.6)'!$A$23</definedName>
    <definedName name="LAST_CELL" localSheetId="0">'ФХД (стр.1)'!$EW$44</definedName>
    <definedName name="LAST_CELL" localSheetId="1">'ФХД (стр.2)'!$C$23</definedName>
    <definedName name="LAST_CELL" localSheetId="2">'ФХД (стр.3-4)'!$P$40</definedName>
    <definedName name="LAST_CELL" localSheetId="3">'ФХД (стр.5)'!$J$10</definedName>
    <definedName name="LAST_CELL" localSheetId="4">'ФХД (стр.6)'!$C$22</definedName>
  </definedNames>
  <calcPr calcId="124519"/>
</workbook>
</file>

<file path=xl/calcChain.xml><?xml version="1.0" encoding="utf-8"?>
<calcChain xmlns="http://schemas.openxmlformats.org/spreadsheetml/2006/main">
  <c r="P49" i="3"/>
  <c r="P58"/>
  <c r="P54"/>
  <c r="D49"/>
  <c r="D25" s="1"/>
  <c r="L22"/>
  <c r="P22"/>
  <c r="E10"/>
  <c r="G49"/>
  <c r="D71"/>
  <c r="E49"/>
  <c r="D65" l="1"/>
  <c r="D19"/>
  <c r="Q49"/>
  <c r="M49"/>
  <c r="J49"/>
  <c r="P68"/>
  <c r="L68"/>
  <c r="D68"/>
  <c r="P66"/>
  <c r="L66"/>
  <c r="D66"/>
  <c r="L58"/>
  <c r="L54"/>
  <c r="D58"/>
  <c r="D54"/>
  <c r="P35"/>
  <c r="P28"/>
  <c r="L28"/>
  <c r="L35"/>
  <c r="S26"/>
  <c r="O26"/>
  <c r="J26"/>
  <c r="D35"/>
  <c r="S10"/>
  <c r="Q10"/>
  <c r="O10"/>
  <c r="M10"/>
  <c r="K10"/>
  <c r="J10"/>
  <c r="I10"/>
  <c r="G10"/>
  <c r="H10"/>
  <c r="P33" l="1"/>
  <c r="P32"/>
  <c r="P59"/>
  <c r="P76"/>
  <c r="P75"/>
  <c r="P70"/>
  <c r="P69"/>
  <c r="P67"/>
  <c r="P63"/>
  <c r="P55"/>
  <c r="M26"/>
  <c r="P36"/>
  <c r="L36"/>
  <c r="L70"/>
  <c r="R49"/>
  <c r="R25" s="1"/>
  <c r="N49"/>
  <c r="N25" s="1"/>
  <c r="D53"/>
  <c r="R10"/>
  <c r="P20"/>
  <c r="N10"/>
  <c r="L20"/>
  <c r="P21"/>
  <c r="P23"/>
  <c r="P24"/>
  <c r="Q26"/>
  <c r="P27"/>
  <c r="P29"/>
  <c r="P30"/>
  <c r="P34" l="1"/>
  <c r="L55"/>
  <c r="L69"/>
  <c r="L67"/>
  <c r="L59"/>
  <c r="L34"/>
  <c r="L29"/>
  <c r="M39"/>
  <c r="E26"/>
  <c r="P38"/>
  <c r="P37"/>
  <c r="L38"/>
  <c r="L37"/>
  <c r="D37"/>
  <c r="D33"/>
  <c r="D32"/>
  <c r="D34"/>
  <c r="D36"/>
  <c r="F39"/>
  <c r="G39"/>
  <c r="H39"/>
  <c r="D41"/>
  <c r="E42"/>
  <c r="G42"/>
  <c r="H42"/>
  <c r="D43"/>
  <c r="D44"/>
  <c r="D45"/>
  <c r="F45"/>
  <c r="F42" s="1"/>
  <c r="D46"/>
  <c r="D47"/>
  <c r="D48"/>
  <c r="F49"/>
  <c r="H49"/>
  <c r="D50"/>
  <c r="D51"/>
  <c r="D52"/>
  <c r="D55"/>
  <c r="D56"/>
  <c r="P52"/>
  <c r="P19"/>
  <c r="P18"/>
  <c r="L19"/>
  <c r="L18"/>
  <c r="D60"/>
  <c r="D31"/>
  <c r="D30"/>
  <c r="D57"/>
  <c r="D20"/>
  <c r="M42"/>
  <c r="D75"/>
  <c r="Q42"/>
  <c r="D70"/>
  <c r="D78"/>
  <c r="P61"/>
  <c r="L61"/>
  <c r="D61"/>
  <c r="P46"/>
  <c r="L46"/>
  <c r="L43"/>
  <c r="P43"/>
  <c r="L45"/>
  <c r="P45"/>
  <c r="D29"/>
  <c r="P26" l="1"/>
  <c r="M25"/>
  <c r="M87" s="1"/>
  <c r="E39"/>
  <c r="D40"/>
  <c r="I39"/>
  <c r="J39"/>
  <c r="K39"/>
  <c r="O39"/>
  <c r="Q39"/>
  <c r="Q25" s="1"/>
  <c r="S39"/>
  <c r="F26"/>
  <c r="G26"/>
  <c r="H26"/>
  <c r="I26"/>
  <c r="K26"/>
  <c r="D39" l="1"/>
  <c r="D26"/>
  <c r="O42"/>
  <c r="O25" s="1"/>
  <c r="S42"/>
  <c r="S25" s="1"/>
  <c r="P11"/>
  <c r="P12"/>
  <c r="P13"/>
  <c r="P14"/>
  <c r="P15"/>
  <c r="P16"/>
  <c r="P17"/>
  <c r="P31"/>
  <c r="P40"/>
  <c r="P41"/>
  <c r="P44"/>
  <c r="P42" s="1"/>
  <c r="P47"/>
  <c r="P48"/>
  <c r="P50"/>
  <c r="P51"/>
  <c r="P56"/>
  <c r="P57"/>
  <c r="P60"/>
  <c r="P62"/>
  <c r="P64"/>
  <c r="P72"/>
  <c r="P73"/>
  <c r="P74"/>
  <c r="P77"/>
  <c r="P78"/>
  <c r="P79"/>
  <c r="P80"/>
  <c r="P81"/>
  <c r="P82"/>
  <c r="P83"/>
  <c r="P84"/>
  <c r="P85"/>
  <c r="P86"/>
  <c r="L11"/>
  <c r="L12"/>
  <c r="L13"/>
  <c r="L14"/>
  <c r="L15"/>
  <c r="L16"/>
  <c r="L17"/>
  <c r="L21"/>
  <c r="L23"/>
  <c r="L24"/>
  <c r="L27"/>
  <c r="L30"/>
  <c r="L31"/>
  <c r="L40"/>
  <c r="L41"/>
  <c r="L44"/>
  <c r="L42" s="1"/>
  <c r="L47"/>
  <c r="L48"/>
  <c r="L50"/>
  <c r="L51"/>
  <c r="L52"/>
  <c r="L56"/>
  <c r="L57"/>
  <c r="L60"/>
  <c r="L62"/>
  <c r="L64"/>
  <c r="L72"/>
  <c r="L73"/>
  <c r="L74"/>
  <c r="L77"/>
  <c r="L78"/>
  <c r="L79"/>
  <c r="L80"/>
  <c r="L81"/>
  <c r="L82"/>
  <c r="L83"/>
  <c r="L84"/>
  <c r="L85"/>
  <c r="L86"/>
  <c r="I49"/>
  <c r="K49"/>
  <c r="D63"/>
  <c r="D76"/>
  <c r="D73"/>
  <c r="D67"/>
  <c r="D86"/>
  <c r="G25"/>
  <c r="I42"/>
  <c r="J42"/>
  <c r="K42"/>
  <c r="D72"/>
  <c r="D77"/>
  <c r="D74"/>
  <c r="D69"/>
  <c r="D64"/>
  <c r="L26" l="1"/>
  <c r="L49"/>
  <c r="P10"/>
  <c r="L10"/>
  <c r="D42"/>
  <c r="I25"/>
  <c r="K25"/>
  <c r="Q87"/>
  <c r="P87" s="1"/>
  <c r="H25"/>
  <c r="P39"/>
  <c r="L39"/>
  <c r="S87"/>
  <c r="O87"/>
  <c r="L25" l="1"/>
  <c r="P25"/>
  <c r="L87"/>
  <c r="D62"/>
  <c r="F10" l="1"/>
  <c r="H87"/>
  <c r="I87"/>
  <c r="J87"/>
  <c r="K87"/>
  <c r="D18"/>
  <c r="D17"/>
  <c r="D16"/>
  <c r="D14"/>
  <c r="D21"/>
  <c r="D12"/>
  <c r="D13"/>
  <c r="D84" l="1"/>
  <c r="D81"/>
  <c r="F25"/>
  <c r="F87" s="1"/>
  <c r="D59"/>
  <c r="D80"/>
  <c r="F82"/>
  <c r="D83"/>
  <c r="D82" l="1"/>
  <c r="D27" l="1"/>
  <c r="D85"/>
  <c r="D15"/>
  <c r="G87"/>
  <c r="D10" l="1"/>
  <c r="D79"/>
  <c r="E25"/>
  <c r="E87" l="1"/>
  <c r="D87" s="1"/>
</calcChain>
</file>

<file path=xl/sharedStrings.xml><?xml version="1.0" encoding="utf-8"?>
<sst xmlns="http://schemas.openxmlformats.org/spreadsheetml/2006/main" count="305" uniqueCount="233">
  <si>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</si>
  <si>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</si>
  <si>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</si>
  <si>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</si>
  <si>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</si>
  <si>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</si>
  <si>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</si>
  <si>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</si>
  <si>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</si>
  <si>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</si>
  <si>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</si>
  <si>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</si>
  <si>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</si>
  <si>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</si>
  <si>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</si>
  <si>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</si>
  <si>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</si>
  <si>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</si>
  <si>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</si>
  <si>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</si>
  <si>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</si>
  <si>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</si>
  <si>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</si>
  <si>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</si>
  <si>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</si>
  <si>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</si>
  <si>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</si>
  <si>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</si>
  <si>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</si>
  <si>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</si>
  <si>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</si>
  <si>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</si>
  <si>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</si>
  <si>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</si>
  <si>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</si>
  <si>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</si>
  <si>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</si>
  <si>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</si>
  <si>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</si>
  <si>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</si>
  <si>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</si>
  <si>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</si>
  <si>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</si>
  <si>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</si>
  <si>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</si>
  <si>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</si>
  <si>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</si>
  <si>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</si>
  <si>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</si>
  <si>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</si>
  <si>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</si>
  <si>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</si>
  <si>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</si>
  <si>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</si>
  <si>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</si>
  <si>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</si>
  <si>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</si>
  <si>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</si>
  <si>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</si>
  <si>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</si>
  <si>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</si>
  <si>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</si>
  <si>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</si>
  <si>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</si>
  <si>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</si>
  <si>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</si>
  <si>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</si>
  <si>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</si>
  <si>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</si>
  <si>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</si>
  <si>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</si>
  <si>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</si>
  <si>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</si>
  <si>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</si>
  <si>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</si>
  <si>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</si>
  <si>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</si>
  <si>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</si>
  <si>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</si>
  <si>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</si>
  <si>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</si>
  <si>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</si>
  <si>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</si>
  <si>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</si>
  <si>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</si>
  <si>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</si>
  <si>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</si>
  <si>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</si>
  <si>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</si>
  <si>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</si>
  <si>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</si>
  <si>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</si>
  <si>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</si>
  <si>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</si>
  <si>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Управление образования администрации Уренского муниципального района</t>
  </si>
  <si>
    <t>реализация образовательных программ начального общего образования;                                                                                                                                организация питания обучающихся;                                                                                                                                        организация охраны здоровья обучающихся (за исключением оказания первой медико-санитпрной помощи,прохождения периодических медицинских осмотров и диспансеризации)</t>
  </si>
  <si>
    <t>Руководитель:</t>
  </si>
  <si>
    <t>Выплата по расходам на закупку товаров,работ и услуг всего:</t>
  </si>
  <si>
    <t>в том числе: на оплату контрактов заключенных до начала очередного года:</t>
  </si>
  <si>
    <t>на закупку товаров , работ,услуг по году начала закупки</t>
  </si>
  <si>
    <t>Поступления от доходов, всего:</t>
  </si>
  <si>
    <t>110</t>
  </si>
  <si>
    <t>доходы от собственности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</si>
  <si>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</si>
  <si>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</si>
  <si>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</si>
  <si>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</si>
  <si>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</si>
  <si>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</si>
  <si>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</si>
  <si>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</si>
  <si>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</si>
  <si>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</si>
  <si>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120</t>
  </si>
  <si>
    <t>074 0702 0120173070 131</t>
  </si>
  <si>
    <t>074 0702 0120322590 131</t>
  </si>
  <si>
    <t>074 0702 120427140 131</t>
  </si>
  <si>
    <t>074 0702 120527150 131</t>
  </si>
  <si>
    <t>074 0707 0150145000 131</t>
  </si>
  <si>
    <t>074 0702 0120173070 111 211</t>
  </si>
  <si>
    <t>074 0702 0120173070 112 212</t>
  </si>
  <si>
    <t>074 0702 0120173070 119 213</t>
  </si>
  <si>
    <t>074 0702 0120173070 244 221</t>
  </si>
  <si>
    <t>074 0702 0120173070 244 226</t>
  </si>
  <si>
    <t>074 0702 0120173070 111 266</t>
  </si>
  <si>
    <t>074 0702 0120173070 244 310</t>
  </si>
  <si>
    <t>074 0702 0120173070 244 346</t>
  </si>
  <si>
    <t>074 0702 0120322590 111 211</t>
  </si>
  <si>
    <t>074 0702 0120322590 112 212</t>
  </si>
  <si>
    <t>безвозмездные перечисления организациям</t>
  </si>
  <si>
    <t>074 0702 0120322590 119 213</t>
  </si>
  <si>
    <t>074 0702 0120322590 224 225</t>
  </si>
  <si>
    <t>074 0702 1210527150 244 225</t>
  </si>
  <si>
    <t>074 0702 1210527150 244 226</t>
  </si>
  <si>
    <t>074 0702 1210527150 244 227</t>
  </si>
  <si>
    <t>074 0702 0120322590 853 292</t>
  </si>
  <si>
    <t>074 0702 0120322590 853 293</t>
  </si>
  <si>
    <t>074 0702 0120322590 244 223</t>
  </si>
  <si>
    <t>074 0702 0120322590 244 226</t>
  </si>
  <si>
    <t>из них:увеличение остатков</t>
  </si>
  <si>
    <t>074 0702 0120173070 244 349</t>
  </si>
  <si>
    <t>074 0707 0150145000 244 342</t>
  </si>
  <si>
    <t>074 0702 0120173070 244 343</t>
  </si>
  <si>
    <t>074 0702 1210527150 244 346</t>
  </si>
  <si>
    <t>074 0702 0120322590 244 342</t>
  </si>
  <si>
    <t>074 0707 0150145000 244 346</t>
  </si>
  <si>
    <t>074 0707 0150145000 244 227</t>
  </si>
  <si>
    <t xml:space="preserve">Показатели по поступлениям и выплатам учреждения (2019год и плановый период 2020 и 2021 годов) </t>
  </si>
  <si>
    <t>2019 год и плановый период 2020 и 2021 годов</t>
  </si>
  <si>
    <t>на 2019 г.
очередной 
финансовый 
год</t>
  </si>
  <si>
    <t>на 2020 г.
1-й год плаового периода</t>
  </si>
  <si>
    <t>на 2021 г.
2-й год плаового периода</t>
  </si>
  <si>
    <t>Х</t>
  </si>
  <si>
    <t>0001</t>
  </si>
  <si>
    <t>2001</t>
  </si>
  <si>
    <t>Из них:уменьшение остатков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</si>
  <si>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</si>
  <si>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2019 год и на плановый период 2020-2021 годов</t>
  </si>
  <si>
    <t>Бухгалтер:</t>
  </si>
  <si>
    <t>(ФИО)</t>
  </si>
  <si>
    <t>Наименование показателя (код  субсидии)</t>
  </si>
  <si>
    <t>прочие доходы</t>
  </si>
  <si>
    <t>оплата труда (01074320010000ООО004)</t>
  </si>
  <si>
    <t>начисления на выплаты по оплате труда (01074320010000ООО004)</t>
  </si>
  <si>
    <t xml:space="preserve"> социальные пособия и компенсации персоналу в денежной форме (01074320010000ООО004)</t>
  </si>
  <si>
    <t>Услуги связи (01074320010000ООО004)</t>
  </si>
  <si>
    <t>Увеличение стоимости основных средств (01074320010000ООО004)</t>
  </si>
  <si>
    <t>Увеличение стоимости горюче-смазочных материалов (01074320010000ООО004)</t>
  </si>
  <si>
    <t>Увеличение стоимости прочих оборотных  запасов (материалов) (01074320010000ООО004)</t>
  </si>
  <si>
    <t>Увеличение стоимости прочих материальных запасов однократного применения (01074320010000ООО004)</t>
  </si>
  <si>
    <t>074 0702 0120322590 851 291</t>
  </si>
  <si>
    <t>прочие выплаты (01074000000000ООО004)</t>
  </si>
  <si>
    <t>начисления на выплаты по оплате труда (01074000000000ООО004)</t>
  </si>
  <si>
    <t xml:space="preserve"> социальные пособия и компенсации персоналу в денежной форме  (01074000000000ООО004)</t>
  </si>
  <si>
    <t>Налоги,пошлины и сборы  (01074000000000ООО004)</t>
  </si>
  <si>
    <t>Штрафы за нарушение законодательства о налогах и сборах,законодательства о страховых взносах  (01074000000000ООО004)</t>
  </si>
  <si>
    <t>Штрафы за нарушение законодательства о закупках и нарушение  (01074000000000ООО004)</t>
  </si>
  <si>
    <t>Коммунальные услуги  (01074000000000ООО004)</t>
  </si>
  <si>
    <t>Работы,услуги по содержанию имущества  (01074000000000ООО004)</t>
  </si>
  <si>
    <t>Прочие работы,услуги (01074000000000ООО004)</t>
  </si>
  <si>
    <t>Прочие работы,услуги (01074320010000ООО004)</t>
  </si>
  <si>
    <t>Страхование (01074000000000ООО004)</t>
  </si>
  <si>
    <t>Увеличение стоимости продуктов питания (01074000000000ООО004)</t>
  </si>
  <si>
    <t>Увеличение стоимости горюче-смазочных материалов (01074000000000ООО004)</t>
  </si>
  <si>
    <t>Увеличение стоимости прочих оборотных  запасов (материалов) (01074000000000ООО004)</t>
  </si>
  <si>
    <t>074 0702 0120322590 111 266</t>
  </si>
  <si>
    <t>25000</t>
  </si>
  <si>
    <t>4000</t>
  </si>
  <si>
    <t>074 0702 0120322590 244 343</t>
  </si>
  <si>
    <t>074 0702 1210527150 852 291</t>
  </si>
  <si>
    <t>074 0702 1210527140 244 226</t>
  </si>
  <si>
    <t>074 0702 0120322590 244 346</t>
  </si>
  <si>
    <t>Муниципальное бюджетное общеобразовательное учреждение "Б.Терсенская средняя общеобразовательная школа"Уренского муниципального района Нижегородской области</t>
  </si>
  <si>
    <t>25664497</t>
  </si>
  <si>
    <t>5235002742/523501001</t>
  </si>
  <si>
    <t>074 0702 0120322590 112 226</t>
  </si>
  <si>
    <t>осуществление образовательной деятельности по образовательным программам начального общего образования</t>
  </si>
  <si>
    <t xml:space="preserve">074 0702 0120173070     112 226 </t>
  </si>
  <si>
    <t>социальные и иные выплаты населению, всего</t>
  </si>
  <si>
    <t>Коммунальные услуги (07407020120322590005)</t>
  </si>
  <si>
    <t>074 0702 0121073180 183</t>
  </si>
  <si>
    <t>074 0702 0120322590 183</t>
  </si>
  <si>
    <t>доходы от оказания платных услуг, работ (00000000000000000000)</t>
  </si>
  <si>
    <t>160</t>
  </si>
  <si>
    <t>180</t>
  </si>
  <si>
    <t>оплата труда (00000000000000000000)</t>
  </si>
  <si>
    <t>начисления на выплаты по оплате труда (00000000000000000000)</t>
  </si>
  <si>
    <t>Работы,услуги по содержанию имущества  (00000000000000000000)</t>
  </si>
  <si>
    <t>Прочие работы,услуги (00000000000000000000)</t>
  </si>
  <si>
    <t>Страхование (00000000000000000000)</t>
  </si>
  <si>
    <t>Увеличение стоимости продуктов питания (00000000000000000000)</t>
  </si>
  <si>
    <t>Увеличение стоимости прочих оборотных  запасов (материалов) (00000000000000000000)</t>
  </si>
  <si>
    <t>Приобретение пользовательских прав на программное обеспечение ,приобретение и обновление справочно мнформационных баз данных</t>
  </si>
  <si>
    <t>074 0702 0120173070 244 353</t>
  </si>
  <si>
    <t>074 0702 30201050050000 131</t>
  </si>
  <si>
    <t>074 0707 30201050050000 131</t>
  </si>
  <si>
    <t>прочие выплаты (010743200010000ООО004)</t>
  </si>
  <si>
    <t>оплата труда (01074000010000ООО004)</t>
  </si>
  <si>
    <t>доходы от оказания платных услуг, работ (01074320010000ООО004)</t>
  </si>
  <si>
    <t>доходы от оказания платных услуг, работ (01074000000000ООО004)</t>
  </si>
  <si>
    <t>иные субсидии, предоставленные из бюджета(074012107318000001)</t>
  </si>
  <si>
    <t>074 0702 0121073180 244 342</t>
  </si>
  <si>
    <t>Увеличение стоимости продуктов питания (074012107318000001)</t>
  </si>
  <si>
    <t>074 0702 0120322590 244 310</t>
  </si>
  <si>
    <t>074 0702 0120322590 244 222</t>
  </si>
  <si>
    <t>Увеличение стоимости основных средств (01074000000000ООО004)</t>
  </si>
  <si>
    <t>Транспортные услуги  (01074000000000ООО004)</t>
  </si>
  <si>
    <t>Увеличение стоимости продуктов питания (07407020120322590005)</t>
  </si>
  <si>
    <t>на                      2019г.</t>
  </si>
  <si>
    <t>на                                   2019г.</t>
  </si>
  <si>
    <r>
      <t>на   ___</t>
    </r>
    <r>
      <rPr>
        <sz val="10"/>
        <rFont val="Times New Roman"/>
        <family val="1"/>
        <charset val="204"/>
      </rPr>
      <t>__________________20_</t>
    </r>
    <r>
      <rPr>
        <u/>
        <sz val="10"/>
        <rFont val="Times New Roman"/>
        <family val="1"/>
        <charset val="204"/>
      </rPr>
      <t>19</t>
    </r>
    <r>
      <rPr>
        <sz val="10"/>
        <rFont val="Times New Roman"/>
        <family val="1"/>
        <charset val="204"/>
      </rPr>
      <t>_г.</t>
    </r>
  </si>
  <si>
    <t>.   .2019</t>
  </si>
  <si>
    <t>Иные субсидии,предоставленные из бюджета (0740120322590005)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</si>
</sst>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vertical="center" wrapText="1"/>
    </xf>
    <xf numFmtId="2" fontId="3" fillId="0" borderId="8" xfId="0" applyNumberFormat="1" applyFont="1" applyBorder="1" applyAlignment="1" applyProtection="1">
      <alignment horizontal="justify" vertical="center" wrapText="1"/>
    </xf>
    <xf numFmtId="2" fontId="3" fillId="0" borderId="8" xfId="0" applyNumberFormat="1" applyFont="1" applyBorder="1" applyAlignment="1" applyProtection="1">
      <alignment horizontal="right" vertical="top" wrapText="1"/>
    </xf>
    <xf numFmtId="49" fontId="3" fillId="0" borderId="0" xfId="0" applyNumberFormat="1" applyFont="1" applyBorder="1" applyAlignment="1" applyProtection="1"/>
    <xf numFmtId="49" fontId="3" fillId="0" borderId="8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justify" vertical="center" wrapText="1"/>
    </xf>
    <xf numFmtId="49" fontId="3" fillId="0" borderId="0" xfId="0" applyNumberFormat="1" applyFont="1" applyBorder="1" applyAlignment="1" applyProtection="1">
      <alignment horizontal="justify" vertical="center" wrapText="1"/>
    </xf>
    <xf numFmtId="2" fontId="3" fillId="0" borderId="0" xfId="0" applyNumberFormat="1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7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 vertical="center" wrapText="1"/>
    </xf>
    <xf numFmtId="0" fontId="10" fillId="0" borderId="0" xfId="0" applyFont="1"/>
    <xf numFmtId="0" fontId="0" fillId="0" borderId="8" xfId="0" applyBorder="1"/>
    <xf numFmtId="2" fontId="9" fillId="0" borderId="8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49" fontId="15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vertical="top"/>
    </xf>
    <xf numFmtId="49" fontId="15" fillId="0" borderId="0" xfId="0" applyNumberFormat="1" applyFont="1" applyBorder="1" applyAlignment="1" applyProtection="1"/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49" fontId="16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center"/>
    </xf>
    <xf numFmtId="0" fontId="15" fillId="0" borderId="5" xfId="0" applyFont="1" applyBorder="1" applyAlignment="1" applyProtection="1"/>
    <xf numFmtId="0" fontId="15" fillId="0" borderId="0" xfId="0" applyFont="1" applyBorder="1" applyAlignment="1" applyProtection="1">
      <alignment horizontal="right" wrapText="1"/>
    </xf>
    <xf numFmtId="0" fontId="15" fillId="0" borderId="0" xfId="0" applyFont="1" applyBorder="1" applyAlignment="1" applyProtection="1">
      <alignment horizontal="left" wrapText="1"/>
    </xf>
    <xf numFmtId="49" fontId="15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49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wrapText="1"/>
    </xf>
    <xf numFmtId="49" fontId="15" fillId="0" borderId="0" xfId="0" applyNumberFormat="1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justify"/>
    </xf>
    <xf numFmtId="0" fontId="17" fillId="0" borderId="0" xfId="0" applyFont="1" applyBorder="1" applyAlignment="1" applyProtection="1"/>
    <xf numFmtId="0" fontId="18" fillId="0" borderId="0" xfId="0" applyFont="1"/>
    <xf numFmtId="0" fontId="0" fillId="0" borderId="8" xfId="0" applyBorder="1" applyAlignment="1">
      <alignment horizontal="center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0" fontId="19" fillId="0" borderId="9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left" vertical="center" wrapText="1" indent="1"/>
    </xf>
    <xf numFmtId="49" fontId="9" fillId="0" borderId="8" xfId="0" applyNumberFormat="1" applyFont="1" applyBorder="1" applyAlignment="1" applyProtection="1">
      <alignment horizontal="center" vertical="top" wrapText="1"/>
    </xf>
    <xf numFmtId="0" fontId="9" fillId="0" borderId="8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49" fontId="19" fillId="0" borderId="4" xfId="0" applyNumberFormat="1" applyFont="1" applyBorder="1" applyAlignment="1" applyProtection="1">
      <alignment horizontal="center" vertical="top" wrapText="1"/>
    </xf>
    <xf numFmtId="49" fontId="19" fillId="0" borderId="4" xfId="0" applyNumberFormat="1" applyFont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20" fillId="0" borderId="8" xfId="0" applyFont="1" applyBorder="1"/>
    <xf numFmtId="0" fontId="1" fillId="0" borderId="0" xfId="0" applyFont="1" applyBorder="1" applyAlignment="1" applyProtection="1"/>
    <xf numFmtId="49" fontId="12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" xfId="0" applyBorder="1"/>
    <xf numFmtId="0" fontId="21" fillId="0" borderId="0" xfId="0" applyFont="1" applyAlignment="1">
      <alignment horizontal="center"/>
    </xf>
    <xf numFmtId="2" fontId="3" fillId="0" borderId="8" xfId="0" applyNumberFormat="1" applyFont="1" applyBorder="1" applyAlignment="1" applyProtection="1">
      <alignment horizontal="center" vertical="center" wrapText="1"/>
    </xf>
    <xf numFmtId="2" fontId="12" fillId="0" borderId="8" xfId="0" applyNumberFormat="1" applyFont="1" applyBorder="1" applyAlignment="1">
      <alignment horizontal="center"/>
    </xf>
    <xf numFmtId="2" fontId="0" fillId="0" borderId="0" xfId="0" applyNumberFormat="1"/>
    <xf numFmtId="0" fontId="8" fillId="0" borderId="9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left" vertical="top" wrapText="1"/>
    </xf>
    <xf numFmtId="2" fontId="23" fillId="0" borderId="8" xfId="0" applyNumberFormat="1" applyFont="1" applyBorder="1" applyAlignment="1" applyProtection="1">
      <alignment horizontal="center" vertical="center" wrapText="1"/>
    </xf>
    <xf numFmtId="2" fontId="24" fillId="0" borderId="8" xfId="0" applyNumberFormat="1" applyFont="1" applyBorder="1" applyAlignment="1" applyProtection="1">
      <alignment horizontal="center" vertical="center" wrapText="1"/>
    </xf>
    <xf numFmtId="2" fontId="24" fillId="0" borderId="8" xfId="0" applyNumberFormat="1" applyFont="1" applyBorder="1" applyAlignment="1">
      <alignment horizontal="center" vertical="center"/>
    </xf>
    <xf numFmtId="2" fontId="24" fillId="0" borderId="8" xfId="0" applyNumberFormat="1" applyFont="1" applyFill="1" applyBorder="1" applyAlignment="1" applyProtection="1">
      <alignment horizontal="center" vertical="center" wrapText="1"/>
    </xf>
    <xf numFmtId="2" fontId="24" fillId="2" borderId="8" xfId="0" applyNumberFormat="1" applyFont="1" applyFill="1" applyBorder="1" applyAlignment="1" applyProtection="1">
      <alignment horizontal="center" vertical="center" wrapText="1"/>
    </xf>
    <xf numFmtId="2" fontId="24" fillId="0" borderId="8" xfId="0" applyNumberFormat="1" applyFont="1" applyFill="1" applyBorder="1" applyAlignment="1">
      <alignment horizontal="center" vertical="center"/>
    </xf>
    <xf numFmtId="2" fontId="23" fillId="0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2" fontId="23" fillId="0" borderId="8" xfId="0" applyNumberFormat="1" applyFont="1" applyBorder="1" applyAlignment="1">
      <alignment horizontal="center" vertical="center"/>
    </xf>
    <xf numFmtId="2" fontId="24" fillId="0" borderId="8" xfId="0" applyNumberFormat="1" applyFont="1" applyFill="1" applyBorder="1" applyAlignment="1" applyProtection="1">
      <alignment horizontal="center" vertical="top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top" wrapText="1"/>
    </xf>
    <xf numFmtId="2" fontId="23" fillId="0" borderId="8" xfId="0" applyNumberFormat="1" applyFont="1" applyFill="1" applyBorder="1" applyAlignment="1" applyProtection="1">
      <alignment horizontal="center" vertical="top" wrapText="1"/>
    </xf>
    <xf numFmtId="0" fontId="24" fillId="0" borderId="8" xfId="0" applyFont="1" applyFill="1" applyBorder="1" applyAlignment="1">
      <alignment horizontal="center"/>
    </xf>
    <xf numFmtId="49" fontId="24" fillId="2" borderId="8" xfId="0" applyNumberFormat="1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Font="1" applyFill="1" applyBorder="1"/>
    <xf numFmtId="0" fontId="24" fillId="2" borderId="8" xfId="0" applyFont="1" applyFill="1" applyBorder="1" applyAlignment="1">
      <alignment horizontal="center" vertical="center"/>
    </xf>
    <xf numFmtId="0" fontId="23" fillId="0" borderId="8" xfId="0" applyFont="1" applyFill="1" applyBorder="1"/>
    <xf numFmtId="0" fontId="24" fillId="2" borderId="8" xfId="0" applyFont="1" applyFill="1" applyBorder="1"/>
    <xf numFmtId="0" fontId="23" fillId="0" borderId="8" xfId="0" applyFont="1" applyFill="1" applyBorder="1" applyAlignment="1">
      <alignment horizontal="center" vertical="center"/>
    </xf>
    <xf numFmtId="2" fontId="23" fillId="0" borderId="8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/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/>
    <xf numFmtId="0" fontId="25" fillId="0" borderId="8" xfId="0" applyFont="1" applyBorder="1"/>
    <xf numFmtId="2" fontId="24" fillId="0" borderId="8" xfId="0" applyNumberFormat="1" applyFont="1" applyBorder="1"/>
    <xf numFmtId="0" fontId="26" fillId="0" borderId="8" xfId="0" applyFont="1" applyBorder="1"/>
    <xf numFmtId="2" fontId="26" fillId="0" borderId="8" xfId="0" applyNumberFormat="1" applyFont="1" applyBorder="1"/>
    <xf numFmtId="2" fontId="24" fillId="2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2" fontId="23" fillId="2" borderId="8" xfId="0" applyNumberFormat="1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49" fontId="15" fillId="0" borderId="2" xfId="0" applyNumberFormat="1" applyFont="1" applyBorder="1" applyAlignment="1" applyProtection="1">
      <alignment horizontal="center"/>
    </xf>
    <xf numFmtId="49" fontId="15" fillId="0" borderId="3" xfId="0" applyNumberFormat="1" applyFont="1" applyBorder="1" applyAlignment="1" applyProtection="1">
      <alignment horizontal="center"/>
    </xf>
    <xf numFmtId="49" fontId="15" fillId="0" borderId="4" xfId="0" applyNumberFormat="1" applyFont="1" applyBorder="1" applyAlignment="1" applyProtection="1">
      <alignment horizontal="center"/>
    </xf>
    <xf numFmtId="49" fontId="15" fillId="0" borderId="2" xfId="0" applyNumberFormat="1" applyFont="1" applyBorder="1" applyAlignment="1" applyProtection="1">
      <alignment horizontal="center" wrapText="1"/>
    </xf>
    <xf numFmtId="49" fontId="15" fillId="0" borderId="3" xfId="0" applyNumberFormat="1" applyFont="1" applyBorder="1" applyAlignment="1" applyProtection="1">
      <alignment horizontal="center" wrapText="1"/>
    </xf>
    <xf numFmtId="49" fontId="15" fillId="0" borderId="4" xfId="0" applyNumberFormat="1" applyFont="1" applyBorder="1" applyAlignment="1" applyProtection="1">
      <alignment horizontal="center" wrapText="1"/>
    </xf>
    <xf numFmtId="49" fontId="15" fillId="0" borderId="6" xfId="0" applyNumberFormat="1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5" fillId="0" borderId="7" xfId="0" applyNumberFormat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left" vertical="center"/>
    </xf>
    <xf numFmtId="49" fontId="15" fillId="0" borderId="2" xfId="0" applyNumberFormat="1" applyFont="1" applyBorder="1" applyAlignment="1" applyProtection="1">
      <alignment horizontal="center" vertical="center"/>
    </xf>
    <xf numFmtId="49" fontId="15" fillId="0" borderId="3" xfId="0" applyNumberFormat="1" applyFont="1" applyBorder="1" applyAlignment="1" applyProtection="1">
      <alignment horizontal="center" vertical="center"/>
    </xf>
    <xf numFmtId="49" fontId="15" fillId="0" borderId="4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top"/>
    </xf>
    <xf numFmtId="49" fontId="16" fillId="0" borderId="1" xfId="0" applyNumberFormat="1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top"/>
    </xf>
    <xf numFmtId="49" fontId="15" fillId="0" borderId="1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</xf>
    <xf numFmtId="49" fontId="15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2"/>
  <sheetViews>
    <sheetView zoomScale="75" zoomScaleNormal="75" workbookViewId="0">
      <selection activeCell="EY20" sqref="EY20"/>
    </sheetView>
  </sheetViews>
  <sheetFormatPr defaultRowHeight="12.75" customHeight="1"/>
  <cols>
    <col min="1" max="30" width="0.85546875" customWidth="1"/>
    <col min="31" max="31" width="0.7109375" customWidth="1"/>
    <col min="32" max="33" width="0.85546875" customWidth="1"/>
    <col min="34" max="34" width="25.85546875" customWidth="1"/>
    <col min="35" max="43" width="0.85546875" customWidth="1"/>
    <col min="44" max="44" width="3.85546875" customWidth="1"/>
    <col min="45" max="45" width="0.85546875" customWidth="1"/>
    <col min="46" max="46" width="2.140625" customWidth="1"/>
    <col min="47" max="74" width="0.85546875" customWidth="1"/>
    <col min="75" max="75" width="6.42578125" customWidth="1"/>
    <col min="76" max="85" width="0.85546875" customWidth="1"/>
    <col min="86" max="86" width="6" customWidth="1"/>
    <col min="87" max="120" width="0.85546875" customWidth="1"/>
    <col min="121" max="121" width="3.42578125" customWidth="1"/>
    <col min="122" max="135" width="0.85546875" customWidth="1"/>
    <col min="136" max="136" width="2.42578125" customWidth="1"/>
    <col min="137" max="137" width="7.5703125" customWidth="1"/>
    <col min="138" max="138" width="4.7109375" customWidth="1"/>
    <col min="139" max="152" width="0.85546875" customWidth="1"/>
    <col min="153" max="153" width="10.140625" customWidth="1"/>
  </cols>
  <sheetData>
    <row r="1" spans="1:153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</row>
    <row r="2" spans="1:153" ht="4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123" t="s">
        <v>0</v>
      </c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</row>
    <row r="3" spans="1:153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</row>
    <row r="4" spans="1:153" ht="29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142" t="s">
        <v>1</v>
      </c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</row>
    <row r="5" spans="1:153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33"/>
      <c r="DS5" s="33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</row>
    <row r="6" spans="1:153" ht="30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143" t="s">
        <v>2</v>
      </c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33"/>
      <c r="DS6" s="33"/>
      <c r="DT6" s="143" t="s">
        <v>3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</row>
    <row r="7" spans="1:153" ht="21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4" t="s">
        <v>4</v>
      </c>
      <c r="DG7" s="144"/>
      <c r="DH7" s="144"/>
      <c r="DI7" s="144"/>
      <c r="DJ7" s="144"/>
      <c r="DK7" s="33">
        <v>25</v>
      </c>
      <c r="DL7" s="33"/>
      <c r="DM7" s="33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5">
        <v>20</v>
      </c>
      <c r="EG7" s="145"/>
      <c r="EH7" s="145"/>
      <c r="EI7" s="145"/>
      <c r="EJ7" s="146"/>
      <c r="EK7" s="146"/>
      <c r="EL7" s="146"/>
      <c r="EM7" s="146"/>
      <c r="EN7" s="33" t="s">
        <v>5</v>
      </c>
      <c r="EO7" s="33"/>
      <c r="EP7" s="33"/>
      <c r="EQ7" s="33"/>
      <c r="ER7" s="33"/>
      <c r="ES7" s="33"/>
      <c r="ET7" s="33"/>
      <c r="EU7" s="33"/>
      <c r="EV7" s="33"/>
      <c r="EW7" s="33"/>
    </row>
    <row r="8" spans="1:153" ht="39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5"/>
      <c r="ES8" s="33"/>
      <c r="ET8" s="33"/>
      <c r="EU8" s="33"/>
      <c r="EV8" s="33"/>
      <c r="EW8" s="33"/>
    </row>
    <row r="9" spans="1:153" ht="28.5" customHeight="1">
      <c r="A9" s="122" t="s">
        <v>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</row>
    <row r="10" spans="1:153" ht="26.25" customHeight="1">
      <c r="A10" s="122" t="s">
        <v>157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</row>
    <row r="11" spans="1:153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</row>
    <row r="12" spans="1:153" ht="26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138" t="s">
        <v>7</v>
      </c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</row>
    <row r="13" spans="1:153" ht="21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4"/>
      <c r="CN13" s="33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4" t="s">
        <v>8</v>
      </c>
      <c r="EG13" s="33"/>
      <c r="EH13" s="125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7"/>
    </row>
    <row r="14" spans="1:153" ht="27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8"/>
      <c r="AK14" s="39"/>
      <c r="AL14" s="40"/>
      <c r="AM14" s="40"/>
      <c r="AN14" s="40"/>
      <c r="AO14" s="40"/>
      <c r="AP14" s="38"/>
      <c r="AQ14" s="38"/>
      <c r="AR14" s="38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33"/>
      <c r="BG14" s="39" t="s">
        <v>4</v>
      </c>
      <c r="BH14" s="139"/>
      <c r="BI14" s="139"/>
      <c r="BJ14" s="139"/>
      <c r="BK14" s="139"/>
      <c r="BL14" s="38" t="s">
        <v>4</v>
      </c>
      <c r="BM14" s="38"/>
      <c r="BN14" s="38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38"/>
      <c r="CH14" s="140">
        <v>2019</v>
      </c>
      <c r="CI14" s="140"/>
      <c r="CJ14" s="140"/>
      <c r="CK14" s="140"/>
      <c r="CL14" s="140"/>
      <c r="CM14" s="140"/>
      <c r="CN14" s="140"/>
      <c r="CO14" s="38" t="s">
        <v>5</v>
      </c>
      <c r="CP14" s="38"/>
      <c r="CQ14" s="38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6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4" t="s">
        <v>9</v>
      </c>
      <c r="EG14" s="33"/>
      <c r="EH14" s="125" t="s">
        <v>231</v>
      </c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7"/>
    </row>
    <row r="15" spans="1:153" ht="25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9"/>
      <c r="BH15" s="40"/>
      <c r="BI15" s="40"/>
      <c r="BJ15" s="40"/>
      <c r="BK15" s="40"/>
      <c r="BL15" s="38"/>
      <c r="BM15" s="38"/>
      <c r="BN15" s="38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38"/>
      <c r="CH15" s="38"/>
      <c r="CI15" s="38"/>
      <c r="CJ15" s="38"/>
      <c r="CK15" s="40"/>
      <c r="CL15" s="40"/>
      <c r="CM15" s="40"/>
      <c r="CN15" s="40"/>
      <c r="CO15" s="38"/>
      <c r="CP15" s="38"/>
      <c r="CQ15" s="38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6"/>
      <c r="DS15" s="36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4"/>
      <c r="EG15" s="33"/>
      <c r="EH15" s="125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7"/>
    </row>
    <row r="16" spans="1:153" ht="28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6"/>
      <c r="BZ16" s="36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4"/>
      <c r="CN16" s="33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6"/>
      <c r="DS16" s="36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4"/>
      <c r="EG16" s="33"/>
      <c r="EH16" s="125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7"/>
    </row>
    <row r="17" spans="1:153" ht="40.5" customHeight="1">
      <c r="A17" s="41" t="s">
        <v>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124" t="s">
        <v>192</v>
      </c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33"/>
      <c r="DR17" s="36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4" t="s">
        <v>11</v>
      </c>
      <c r="EG17" s="33"/>
      <c r="EH17" s="125" t="s">
        <v>193</v>
      </c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7"/>
    </row>
    <row r="18" spans="1:153" ht="27.75" customHeight="1">
      <c r="A18" s="41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9"/>
      <c r="V18" s="42"/>
      <c r="W18" s="42"/>
      <c r="X18" s="42"/>
      <c r="Y18" s="42"/>
      <c r="Z18" s="38"/>
      <c r="AA18" s="38"/>
      <c r="AB18" s="38"/>
      <c r="AC18" s="33"/>
      <c r="AD18" s="33"/>
      <c r="AE18" s="33"/>
      <c r="AF18" s="33"/>
      <c r="AG18" s="33"/>
      <c r="AH18" s="33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33" t="s">
        <v>13</v>
      </c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43"/>
      <c r="EH18" s="128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30"/>
    </row>
    <row r="19" spans="1:153" ht="48.75" customHeight="1">
      <c r="A19" s="41" t="s">
        <v>14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33"/>
      <c r="DR19" s="36"/>
      <c r="DS19" s="36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44"/>
      <c r="EG19" s="33"/>
      <c r="EH19" s="125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7"/>
    </row>
    <row r="20" spans="1:153" ht="24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33"/>
      <c r="BU20" s="33"/>
      <c r="BV20" s="33"/>
      <c r="BW20" s="33"/>
      <c r="BX20" s="33"/>
      <c r="BY20" s="36"/>
      <c r="BZ20" s="36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4"/>
      <c r="CN20" s="33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6"/>
      <c r="DS20" s="36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4"/>
      <c r="EG20" s="33"/>
      <c r="EH20" s="131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3"/>
    </row>
    <row r="21" spans="1:153" ht="24" customHeight="1">
      <c r="A21" s="47" t="s">
        <v>15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134" t="s">
        <v>194</v>
      </c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8"/>
      <c r="CN21" s="47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9" t="s">
        <v>16</v>
      </c>
      <c r="EG21" s="47"/>
      <c r="EH21" s="135" t="s">
        <v>17</v>
      </c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7"/>
    </row>
    <row r="22" spans="1:153" ht="31.5" customHeight="1">
      <c r="A22" s="50" t="s">
        <v>18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9"/>
      <c r="CN22" s="47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9" t="s">
        <v>19</v>
      </c>
      <c r="EG22" s="47"/>
      <c r="EH22" s="135" t="s">
        <v>20</v>
      </c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7"/>
    </row>
    <row r="23" spans="1:153" ht="23.25">
      <c r="A23" s="50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50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</row>
    <row r="24" spans="1:153" ht="18.75" customHeight="1">
      <c r="A24" s="41" t="s">
        <v>21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33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124" t="s">
        <v>94</v>
      </c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</row>
    <row r="25" spans="1:153" ht="16.7" customHeight="1">
      <c r="A25" s="41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33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</row>
    <row r="26" spans="1:153" ht="23.25">
      <c r="A26" s="4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53"/>
      <c r="CP26" s="53"/>
      <c r="CQ26" s="53"/>
      <c r="CR26" s="53"/>
      <c r="CS26" s="53"/>
      <c r="CT26" s="53"/>
      <c r="CU26" s="53"/>
      <c r="CV26" s="5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</row>
    <row r="27" spans="1:153" ht="16.7" customHeight="1">
      <c r="A27" s="41" t="s">
        <v>23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</row>
    <row r="28" spans="1:153" ht="16.7" customHeight="1">
      <c r="A28" s="41" t="s">
        <v>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</row>
    <row r="29" spans="1:153" ht="16.7" customHeight="1">
      <c r="A29" s="41" t="s">
        <v>25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</row>
    <row r="30" spans="1:153" ht="23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</row>
    <row r="31" spans="1:153" ht="16.7" customHeight="1">
      <c r="A31" s="122" t="s">
        <v>26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</row>
    <row r="32" spans="1:153" ht="22.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</row>
    <row r="33" spans="1:153" ht="23.25">
      <c r="A33" s="55" t="s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33"/>
      <c r="ET33" s="33"/>
      <c r="EU33" s="33"/>
      <c r="EV33" s="33"/>
      <c r="EW33" s="33"/>
    </row>
    <row r="34" spans="1:153" ht="50.25" customHeight="1">
      <c r="A34" s="121" t="s">
        <v>196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</row>
    <row r="35" spans="1:153" ht="23.25">
      <c r="A35" s="55" t="s">
        <v>28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</row>
    <row r="36" spans="1:153" ht="123" customHeight="1">
      <c r="A36" s="121" t="s">
        <v>95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</row>
    <row r="37" spans="1:153" ht="23.25">
      <c r="A37" s="55" t="s">
        <v>29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</row>
    <row r="38" spans="1:153" ht="23.2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</row>
    <row r="39" spans="1:153" ht="23.25">
      <c r="A39" s="55" t="s">
        <v>30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</row>
    <row r="40" spans="1:153" ht="23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</row>
    <row r="41" spans="1:153" ht="23.25">
      <c r="A41" s="55" t="s">
        <v>31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</row>
    <row r="42" spans="1:153" ht="23.2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</row>
    <row r="43" spans="1:153" ht="23.25">
      <c r="A43" s="55" t="s">
        <v>32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</row>
    <row r="44" spans="1:153" ht="23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</row>
    <row r="45" spans="1:153" ht="12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</row>
    <row r="46" spans="1:153" ht="12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</row>
    <row r="47" spans="1:153" ht="12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</row>
    <row r="48" spans="1:153" ht="12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</row>
    <row r="49" spans="1:153" ht="12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</row>
    <row r="50" spans="1:153" ht="12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</row>
    <row r="51" spans="1:153" ht="12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</row>
    <row r="52" spans="1:153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</row>
  </sheetData>
  <mergeCells count="39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44:DD44"/>
    <mergeCell ref="A31:DD31"/>
    <mergeCell ref="A34:DD34"/>
    <mergeCell ref="A36:DD36"/>
    <mergeCell ref="A38:DD38"/>
    <mergeCell ref="A40:DD40"/>
    <mergeCell ref="A42:DD42"/>
    <mergeCell ref="CX33:ER33"/>
  </mergeCells>
  <pageMargins left="0.7" right="0.7" top="0.75" bottom="0.75" header="0.3" footer="0.3"/>
  <pageSetup paperSize="9" scale="4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>
      <selection activeCell="B3" sqref="B3:C3"/>
    </sheetView>
  </sheetViews>
  <sheetFormatPr defaultRowHeight="12.75" customHeight="1"/>
  <cols>
    <col min="1" max="1" width="6.28515625" customWidth="1"/>
    <col min="2" max="2" width="62.42578125" customWidth="1"/>
    <col min="3" max="3" width="26.28515625" customWidth="1"/>
  </cols>
  <sheetData>
    <row r="1" spans="1:3" ht="12.75" customHeight="1">
      <c r="A1" s="2"/>
      <c r="B1" s="2"/>
      <c r="C1" s="3" t="s">
        <v>33</v>
      </c>
    </row>
    <row r="2" spans="1:3" ht="14.25" customHeight="1">
      <c r="A2" s="2"/>
      <c r="B2" s="147" t="s">
        <v>34</v>
      </c>
      <c r="C2" s="147"/>
    </row>
    <row r="3" spans="1:3" ht="14.25" customHeight="1">
      <c r="A3" s="2"/>
      <c r="B3" s="147" t="s">
        <v>228</v>
      </c>
      <c r="C3" s="147"/>
    </row>
    <row r="4" spans="1:3" ht="12.75" customHeight="1">
      <c r="A4" s="2"/>
      <c r="B4" s="2"/>
      <c r="C4" s="2"/>
    </row>
    <row r="5" spans="1:3" ht="12.75" customHeight="1">
      <c r="A5" s="4" t="s">
        <v>35</v>
      </c>
      <c r="B5" s="4" t="s">
        <v>36</v>
      </c>
      <c r="C5" s="4" t="s">
        <v>37</v>
      </c>
    </row>
    <row r="6" spans="1:3" ht="12.75" customHeight="1">
      <c r="A6" s="4">
        <v>1</v>
      </c>
      <c r="B6" s="4">
        <v>2</v>
      </c>
      <c r="C6" s="4">
        <v>3</v>
      </c>
    </row>
    <row r="7" spans="1:3" ht="12.75" customHeight="1">
      <c r="A7" s="5"/>
      <c r="B7" s="6" t="s">
        <v>38</v>
      </c>
      <c r="C7" s="82">
        <v>12663866</v>
      </c>
    </row>
    <row r="8" spans="1:3" ht="25.5" customHeight="1">
      <c r="A8" s="6"/>
      <c r="B8" s="6" t="s">
        <v>39</v>
      </c>
      <c r="C8" s="82">
        <v>4750967</v>
      </c>
    </row>
    <row r="9" spans="1:3" ht="12.75" customHeight="1">
      <c r="A9" s="5"/>
      <c r="B9" s="6" t="s">
        <v>40</v>
      </c>
      <c r="C9" s="82">
        <v>1750764</v>
      </c>
    </row>
    <row r="10" spans="1:3" ht="12.75" customHeight="1">
      <c r="A10" s="5"/>
      <c r="B10" s="6" t="s">
        <v>41</v>
      </c>
      <c r="C10" s="82">
        <v>2953767</v>
      </c>
    </row>
    <row r="11" spans="1:3" ht="12.75" customHeight="1">
      <c r="A11" s="5"/>
      <c r="B11" s="6" t="s">
        <v>40</v>
      </c>
      <c r="C11" s="82">
        <v>1567581</v>
      </c>
    </row>
    <row r="12" spans="1:3" ht="12.75" customHeight="1">
      <c r="A12" s="5"/>
      <c r="B12" s="6" t="s">
        <v>42</v>
      </c>
      <c r="C12" s="27"/>
    </row>
    <row r="13" spans="1:3" ht="25.5" customHeight="1">
      <c r="A13" s="6"/>
      <c r="B13" s="6" t="s">
        <v>43</v>
      </c>
      <c r="C13" s="27"/>
    </row>
    <row r="14" spans="1:3" ht="25.5" customHeight="1">
      <c r="A14" s="6"/>
      <c r="B14" s="6" t="s">
        <v>44</v>
      </c>
      <c r="C14" s="27"/>
    </row>
    <row r="15" spans="1:3" ht="12.75" customHeight="1">
      <c r="A15" s="5"/>
      <c r="B15" s="5"/>
      <c r="C15" s="27"/>
    </row>
    <row r="16" spans="1:3" ht="25.5" customHeight="1">
      <c r="A16" s="5"/>
      <c r="B16" s="6" t="s">
        <v>45</v>
      </c>
      <c r="C16" s="27"/>
    </row>
    <row r="17" spans="1:3" ht="12.75" customHeight="1">
      <c r="A17" s="5"/>
      <c r="B17" s="6" t="s">
        <v>46</v>
      </c>
      <c r="C17" s="27"/>
    </row>
    <row r="18" spans="1:3" ht="12.75" customHeight="1">
      <c r="A18" s="5"/>
      <c r="B18" s="6" t="s">
        <v>47</v>
      </c>
      <c r="C18" s="27"/>
    </row>
    <row r="19" spans="1:3" ht="12.75" customHeight="1">
      <c r="A19" s="5"/>
      <c r="B19" s="6" t="s">
        <v>48</v>
      </c>
      <c r="C19" s="27"/>
    </row>
    <row r="20" spans="1:3" ht="12.75" customHeight="1">
      <c r="A20" s="5"/>
      <c r="B20" s="6" t="s">
        <v>49</v>
      </c>
      <c r="C20" s="27"/>
    </row>
    <row r="21" spans="1:3" ht="25.5" customHeight="1">
      <c r="A21" s="5"/>
      <c r="B21" s="6" t="s">
        <v>50</v>
      </c>
      <c r="C21" s="27"/>
    </row>
    <row r="22" spans="1:3" ht="12.75" customHeight="1">
      <c r="A22" s="5"/>
      <c r="B22" s="6" t="s">
        <v>51</v>
      </c>
      <c r="C22" s="27"/>
    </row>
    <row r="23" spans="1:3" ht="25.5" customHeight="1">
      <c r="A23" s="5"/>
      <c r="B23" s="6" t="s">
        <v>52</v>
      </c>
      <c r="C23" s="27"/>
    </row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9"/>
  <sheetViews>
    <sheetView topLeftCell="B46" zoomScale="70" zoomScaleNormal="70" workbookViewId="0">
      <selection activeCell="P50" sqref="P50"/>
    </sheetView>
  </sheetViews>
  <sheetFormatPr defaultRowHeight="12.75"/>
  <cols>
    <col min="1" max="1" width="31.85546875" customWidth="1"/>
    <col min="2" max="2" width="6.85546875" customWidth="1"/>
    <col min="3" max="3" width="19.5703125" customWidth="1"/>
    <col min="4" max="4" width="18.28515625" customWidth="1"/>
    <col min="5" max="5" width="18.42578125" customWidth="1"/>
    <col min="6" max="6" width="8.85546875" hidden="1" customWidth="1"/>
    <col min="7" max="7" width="16" customWidth="1"/>
    <col min="8" max="8" width="7.85546875" customWidth="1"/>
    <col min="9" max="9" width="8.42578125" customWidth="1"/>
    <col min="10" max="10" width="15.5703125" customWidth="1"/>
    <col min="11" max="11" width="7.140625" customWidth="1"/>
    <col min="12" max="12" width="18.85546875" customWidth="1"/>
    <col min="13" max="13" width="19.28515625" customWidth="1"/>
    <col min="14" max="14" width="13.85546875" customWidth="1"/>
    <col min="15" max="15" width="15.140625" customWidth="1"/>
    <col min="16" max="16" width="19.140625" customWidth="1"/>
    <col min="17" max="17" width="18.140625" customWidth="1"/>
    <col min="18" max="18" width="13.42578125" customWidth="1"/>
    <col min="19" max="19" width="15.7109375" customWidth="1"/>
  </cols>
  <sheetData>
    <row r="1" spans="1:19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23" t="s">
        <v>53</v>
      </c>
      <c r="R1" s="23"/>
    </row>
    <row r="2" spans="1:19" ht="15">
      <c r="A2" s="20"/>
      <c r="B2" s="77" t="s">
        <v>147</v>
      </c>
      <c r="C2" s="21"/>
      <c r="D2" s="21"/>
      <c r="E2" s="21"/>
      <c r="F2" s="21"/>
      <c r="G2" s="21"/>
      <c r="H2" s="21"/>
      <c r="I2" s="21"/>
      <c r="J2" s="21"/>
      <c r="K2" s="20"/>
      <c r="L2" s="19"/>
      <c r="M2" s="19"/>
      <c r="N2" s="19"/>
      <c r="O2" s="19"/>
      <c r="P2" s="19"/>
      <c r="Q2" s="19"/>
      <c r="R2" s="19"/>
    </row>
    <row r="3" spans="1:19" ht="15">
      <c r="A3" s="20"/>
      <c r="B3" s="147" t="s">
        <v>229</v>
      </c>
      <c r="C3" s="148"/>
      <c r="D3" s="148"/>
      <c r="E3" s="148"/>
      <c r="F3" s="148"/>
      <c r="G3" s="148"/>
      <c r="H3" s="21"/>
      <c r="I3" s="21"/>
      <c r="J3" s="21"/>
      <c r="K3" s="20"/>
      <c r="L3" s="19"/>
      <c r="M3" s="19"/>
      <c r="N3" s="19"/>
      <c r="O3" s="19"/>
      <c r="P3" s="19"/>
      <c r="Q3" s="19"/>
      <c r="R3" s="19"/>
    </row>
    <row r="4" spans="1:19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  <c r="M4" s="19"/>
      <c r="N4" s="19"/>
      <c r="O4" s="19"/>
      <c r="P4" s="19"/>
      <c r="Q4" s="19"/>
      <c r="R4" s="19"/>
    </row>
    <row r="5" spans="1:19" ht="15.75" customHeight="1">
      <c r="A5" s="149" t="s">
        <v>160</v>
      </c>
      <c r="B5" s="152" t="s">
        <v>54</v>
      </c>
      <c r="C5" s="149" t="s">
        <v>55</v>
      </c>
      <c r="D5" s="155" t="s">
        <v>56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7"/>
    </row>
    <row r="6" spans="1:19" ht="15.75">
      <c r="A6" s="150"/>
      <c r="B6" s="153"/>
      <c r="C6" s="150"/>
      <c r="D6" s="149" t="s">
        <v>91</v>
      </c>
      <c r="E6" s="155" t="s">
        <v>58</v>
      </c>
      <c r="F6" s="156"/>
      <c r="G6" s="156"/>
      <c r="H6" s="156"/>
      <c r="I6" s="156"/>
      <c r="J6" s="156"/>
      <c r="K6" s="157"/>
      <c r="L6" s="149" t="s">
        <v>92</v>
      </c>
      <c r="M6" s="166" t="s">
        <v>58</v>
      </c>
      <c r="N6" s="167"/>
      <c r="O6" s="168"/>
      <c r="P6" s="149" t="s">
        <v>93</v>
      </c>
      <c r="Q6" s="161" t="s">
        <v>58</v>
      </c>
      <c r="R6" s="162"/>
      <c r="S6" s="163"/>
    </row>
    <row r="7" spans="1:19" ht="120.75" customHeight="1">
      <c r="A7" s="150"/>
      <c r="B7" s="153"/>
      <c r="C7" s="150"/>
      <c r="D7" s="150"/>
      <c r="E7" s="149" t="s">
        <v>59</v>
      </c>
      <c r="F7" s="149" t="s">
        <v>60</v>
      </c>
      <c r="G7" s="149" t="s">
        <v>61</v>
      </c>
      <c r="H7" s="149" t="s">
        <v>62</v>
      </c>
      <c r="I7" s="149" t="s">
        <v>63</v>
      </c>
      <c r="J7" s="158" t="s">
        <v>64</v>
      </c>
      <c r="K7" s="159"/>
      <c r="L7" s="150"/>
      <c r="M7" s="164" t="s">
        <v>59</v>
      </c>
      <c r="N7" s="85"/>
      <c r="O7" s="160" t="s">
        <v>64</v>
      </c>
      <c r="P7" s="150"/>
      <c r="Q7" s="164" t="s">
        <v>59</v>
      </c>
      <c r="R7" s="85"/>
      <c r="S7" s="160" t="s">
        <v>64</v>
      </c>
    </row>
    <row r="8" spans="1:19" ht="142.5" customHeight="1">
      <c r="A8" s="151"/>
      <c r="B8" s="154"/>
      <c r="C8" s="151"/>
      <c r="D8" s="151"/>
      <c r="E8" s="151"/>
      <c r="F8" s="151"/>
      <c r="G8" s="151"/>
      <c r="H8" s="151"/>
      <c r="I8" s="151"/>
      <c r="J8" s="24" t="s">
        <v>57</v>
      </c>
      <c r="K8" s="24" t="s">
        <v>65</v>
      </c>
      <c r="L8" s="151"/>
      <c r="M8" s="165"/>
      <c r="N8" s="86"/>
      <c r="O8" s="160"/>
      <c r="P8" s="151"/>
      <c r="Q8" s="165"/>
      <c r="R8" s="86"/>
      <c r="S8" s="160"/>
    </row>
    <row r="9" spans="1:19" ht="1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/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/>
      <c r="O9" s="22">
        <v>13</v>
      </c>
      <c r="P9" s="22">
        <v>14</v>
      </c>
      <c r="Q9" s="22">
        <v>15</v>
      </c>
      <c r="R9" s="22"/>
      <c r="S9" s="59">
        <v>16</v>
      </c>
    </row>
    <row r="10" spans="1:19" ht="33" customHeight="1">
      <c r="A10" s="62" t="s">
        <v>100</v>
      </c>
      <c r="B10" s="63">
        <v>100</v>
      </c>
      <c r="C10" s="64"/>
      <c r="D10" s="87">
        <f>E10+G10+H10+I10+J10</f>
        <v>16726588</v>
      </c>
      <c r="E10" s="87">
        <f>E12+E13+E14+E15+E16+E17+E18+E19+E21+E23+E24</f>
        <v>15615864.48</v>
      </c>
      <c r="F10" s="87" t="e">
        <f>F12+F13+F14+F15+F16+F17+F18+F19+F21+#REF!+F22+F23+F24</f>
        <v>#REF!</v>
      </c>
      <c r="G10" s="87">
        <f>G12+G13+G14+G15+G16+G17+G18+G19+G20+G21+G22+G23+G24</f>
        <v>337691.52</v>
      </c>
      <c r="H10" s="87">
        <f>H12+H13+H14+H15+H16+H17+H18+H19+H21+H22+H23+H24</f>
        <v>0</v>
      </c>
      <c r="I10" s="87">
        <f>I12+I13+I14+I15+I16+I17+I18+I19+I21+I22+I23+I24</f>
        <v>0</v>
      </c>
      <c r="J10" s="87">
        <f>J12+J13+J14+J15+J16+J17+J18+J19+J21+J22+J23+J24</f>
        <v>773032</v>
      </c>
      <c r="K10" s="87">
        <f>K12+K13+K14+K15+K16+K17+K18+K19+K21+K22+K23+K24</f>
        <v>0</v>
      </c>
      <c r="L10" s="87">
        <f>L12+L13+L14+L15+L16+L17+L18+L19+L21+L22+L23+L24+L20</f>
        <v>16640888</v>
      </c>
      <c r="M10" s="87">
        <f>M11+M12+M13+M14+M15+M16+M17+M18+M19+M20+M21+M22+M23+M24</f>
        <v>15846200</v>
      </c>
      <c r="N10" s="87">
        <f>SUM(N20)</f>
        <v>21656</v>
      </c>
      <c r="O10" s="87">
        <f>O12+O13+O14+O15+O16+O17+O18+O19+O21+O22+O23+O24</f>
        <v>773032</v>
      </c>
      <c r="P10" s="87">
        <f>P12+P13+P14+P15+P16+P17+P18+P19+P21+P22+P23+P24+P20</f>
        <v>16640888</v>
      </c>
      <c r="Q10" s="87">
        <f>Q11+Q12+Q13+Q14+Q15+Q16+Q17+Q18+Q19+Q20+Q21+Q22+Q23+Q24</f>
        <v>15846200</v>
      </c>
      <c r="R10" s="87">
        <f>SUM(R20)</f>
        <v>21656</v>
      </c>
      <c r="S10" s="87">
        <f>S12+S13+S14+S15+S16+S17+S18+S19+S21+S22+S23+S24</f>
        <v>773032</v>
      </c>
    </row>
    <row r="11" spans="1:19" ht="20.25">
      <c r="A11" s="65" t="s">
        <v>58</v>
      </c>
      <c r="B11" s="61"/>
      <c r="C11" s="66"/>
      <c r="D11" s="88"/>
      <c r="E11" s="88"/>
      <c r="F11" s="88"/>
      <c r="G11" s="88"/>
      <c r="H11" s="88"/>
      <c r="I11" s="88"/>
      <c r="J11" s="88"/>
      <c r="K11" s="88"/>
      <c r="L11" s="88">
        <f t="shared" ref="L11:L60" si="0">M11</f>
        <v>0</v>
      </c>
      <c r="M11" s="88"/>
      <c r="N11" s="88"/>
      <c r="O11" s="88"/>
      <c r="P11" s="88">
        <f t="shared" ref="P11:P61" si="1">Q11</f>
        <v>0</v>
      </c>
      <c r="Q11" s="88"/>
      <c r="R11" s="88"/>
      <c r="S11" s="89"/>
    </row>
    <row r="12" spans="1:19" ht="27.75" customHeight="1">
      <c r="A12" s="67" t="s">
        <v>102</v>
      </c>
      <c r="B12" s="61" t="s">
        <v>101</v>
      </c>
      <c r="C12" s="66"/>
      <c r="D12" s="88">
        <f>E12+G12+H12+I12+J12</f>
        <v>0</v>
      </c>
      <c r="E12" s="88"/>
      <c r="F12" s="88"/>
      <c r="G12" s="88"/>
      <c r="H12" s="88"/>
      <c r="I12" s="88"/>
      <c r="J12" s="88"/>
      <c r="K12" s="88"/>
      <c r="L12" s="88">
        <f t="shared" si="0"/>
        <v>0</v>
      </c>
      <c r="M12" s="88"/>
      <c r="N12" s="88"/>
      <c r="O12" s="88"/>
      <c r="P12" s="88">
        <f t="shared" si="1"/>
        <v>0</v>
      </c>
      <c r="Q12" s="88"/>
      <c r="R12" s="88"/>
      <c r="S12" s="89"/>
    </row>
    <row r="13" spans="1:19" ht="56.25">
      <c r="A13" s="67" t="s">
        <v>218</v>
      </c>
      <c r="B13" s="61" t="s">
        <v>113</v>
      </c>
      <c r="C13" s="66" t="s">
        <v>114</v>
      </c>
      <c r="D13" s="90">
        <f t="shared" ref="D13:D86" si="2">E13+G13+H13+I13+J13</f>
        <v>11386300</v>
      </c>
      <c r="E13" s="90">
        <v>11386300</v>
      </c>
      <c r="F13" s="90"/>
      <c r="G13" s="90"/>
      <c r="H13" s="90"/>
      <c r="I13" s="90"/>
      <c r="J13" s="90"/>
      <c r="K13" s="90"/>
      <c r="L13" s="90">
        <f t="shared" si="0"/>
        <v>11386300</v>
      </c>
      <c r="M13" s="91">
        <v>11386300</v>
      </c>
      <c r="N13" s="91"/>
      <c r="O13" s="90"/>
      <c r="P13" s="90">
        <f t="shared" si="1"/>
        <v>11386300</v>
      </c>
      <c r="Q13" s="90">
        <v>11386300</v>
      </c>
      <c r="R13" s="90"/>
      <c r="S13" s="92"/>
    </row>
    <row r="14" spans="1:19" ht="56.25">
      <c r="A14" s="67" t="s">
        <v>219</v>
      </c>
      <c r="B14" s="61" t="s">
        <v>113</v>
      </c>
      <c r="C14" s="66" t="s">
        <v>115</v>
      </c>
      <c r="D14" s="90">
        <f t="shared" si="2"/>
        <v>4014364.48</v>
      </c>
      <c r="E14" s="90">
        <v>4014364.48</v>
      </c>
      <c r="F14" s="90"/>
      <c r="G14" s="90"/>
      <c r="H14" s="90"/>
      <c r="I14" s="90"/>
      <c r="J14" s="90"/>
      <c r="K14" s="90"/>
      <c r="L14" s="90">
        <f t="shared" si="0"/>
        <v>4244700</v>
      </c>
      <c r="M14" s="90">
        <v>4244700</v>
      </c>
      <c r="N14" s="90"/>
      <c r="O14" s="90"/>
      <c r="P14" s="90">
        <f t="shared" si="1"/>
        <v>4244700</v>
      </c>
      <c r="Q14" s="90">
        <v>4244700</v>
      </c>
      <c r="R14" s="90"/>
      <c r="S14" s="92"/>
    </row>
    <row r="15" spans="1:19" ht="56.25">
      <c r="A15" s="67" t="s">
        <v>219</v>
      </c>
      <c r="B15" s="61" t="s">
        <v>113</v>
      </c>
      <c r="C15" s="66" t="s">
        <v>116</v>
      </c>
      <c r="D15" s="90">
        <f t="shared" si="2"/>
        <v>15000</v>
      </c>
      <c r="E15" s="90">
        <v>15000</v>
      </c>
      <c r="F15" s="90"/>
      <c r="G15" s="90"/>
      <c r="H15" s="90"/>
      <c r="I15" s="90"/>
      <c r="J15" s="90"/>
      <c r="K15" s="90"/>
      <c r="L15" s="90">
        <f t="shared" si="0"/>
        <v>15000</v>
      </c>
      <c r="M15" s="90">
        <v>15000</v>
      </c>
      <c r="N15" s="90"/>
      <c r="O15" s="90"/>
      <c r="P15" s="90">
        <f t="shared" si="1"/>
        <v>15000</v>
      </c>
      <c r="Q15" s="90">
        <v>15000</v>
      </c>
      <c r="R15" s="90"/>
      <c r="S15" s="92"/>
    </row>
    <row r="16" spans="1:19" ht="56.25">
      <c r="A16" s="67" t="s">
        <v>219</v>
      </c>
      <c r="B16" s="61" t="s">
        <v>113</v>
      </c>
      <c r="C16" s="66" t="s">
        <v>117</v>
      </c>
      <c r="D16" s="90">
        <f t="shared" si="2"/>
        <v>119200</v>
      </c>
      <c r="E16" s="90">
        <v>119200</v>
      </c>
      <c r="F16" s="90"/>
      <c r="G16" s="90"/>
      <c r="H16" s="90"/>
      <c r="I16" s="90"/>
      <c r="J16" s="90"/>
      <c r="K16" s="90"/>
      <c r="L16" s="90">
        <f t="shared" si="0"/>
        <v>119200</v>
      </c>
      <c r="M16" s="90">
        <v>119200</v>
      </c>
      <c r="N16" s="90"/>
      <c r="O16" s="90"/>
      <c r="P16" s="90">
        <f t="shared" si="1"/>
        <v>119200</v>
      </c>
      <c r="Q16" s="90">
        <v>119200</v>
      </c>
      <c r="R16" s="90"/>
      <c r="S16" s="92"/>
    </row>
    <row r="17" spans="1:19" ht="56.25">
      <c r="A17" s="67" t="s">
        <v>219</v>
      </c>
      <c r="B17" s="61" t="s">
        <v>113</v>
      </c>
      <c r="C17" s="66" t="s">
        <v>118</v>
      </c>
      <c r="D17" s="90">
        <f t="shared" si="2"/>
        <v>81000</v>
      </c>
      <c r="E17" s="90">
        <v>81000</v>
      </c>
      <c r="F17" s="90"/>
      <c r="G17" s="90"/>
      <c r="H17" s="90"/>
      <c r="I17" s="90"/>
      <c r="J17" s="90"/>
      <c r="K17" s="90"/>
      <c r="L17" s="90">
        <f t="shared" si="0"/>
        <v>81000</v>
      </c>
      <c r="M17" s="90">
        <v>81000</v>
      </c>
      <c r="N17" s="90"/>
      <c r="O17" s="90"/>
      <c r="P17" s="90">
        <f t="shared" si="1"/>
        <v>81000</v>
      </c>
      <c r="Q17" s="90">
        <v>81000</v>
      </c>
      <c r="R17" s="90"/>
      <c r="S17" s="92"/>
    </row>
    <row r="18" spans="1:19" ht="57.75" customHeight="1">
      <c r="A18" s="67" t="s">
        <v>202</v>
      </c>
      <c r="B18" s="61" t="s">
        <v>113</v>
      </c>
      <c r="C18" s="66" t="s">
        <v>214</v>
      </c>
      <c r="D18" s="90">
        <f t="shared" si="2"/>
        <v>738732</v>
      </c>
      <c r="E18" s="90"/>
      <c r="F18" s="90"/>
      <c r="G18" s="90"/>
      <c r="H18" s="90"/>
      <c r="I18" s="90"/>
      <c r="J18" s="90">
        <v>738732</v>
      </c>
      <c r="K18" s="90"/>
      <c r="L18" s="90">
        <f>M18+O18</f>
        <v>738732</v>
      </c>
      <c r="M18" s="90"/>
      <c r="N18" s="90"/>
      <c r="O18" s="90">
        <v>738732</v>
      </c>
      <c r="P18" s="90">
        <f>Q18+S18</f>
        <v>738732</v>
      </c>
      <c r="Q18" s="90"/>
      <c r="R18" s="90"/>
      <c r="S18" s="92">
        <v>738732</v>
      </c>
    </row>
    <row r="19" spans="1:19" ht="56.25">
      <c r="A19" s="67" t="s">
        <v>202</v>
      </c>
      <c r="B19" s="61" t="s">
        <v>113</v>
      </c>
      <c r="C19" s="66" t="s">
        <v>215</v>
      </c>
      <c r="D19" s="90">
        <f>SUM(J19)</f>
        <v>34300</v>
      </c>
      <c r="E19" s="90"/>
      <c r="F19" s="90"/>
      <c r="G19" s="90"/>
      <c r="H19" s="90"/>
      <c r="I19" s="90"/>
      <c r="J19" s="90">
        <v>34300</v>
      </c>
      <c r="K19" s="90"/>
      <c r="L19" s="90">
        <f>M19+O19</f>
        <v>34300</v>
      </c>
      <c r="M19" s="90"/>
      <c r="N19" s="90"/>
      <c r="O19" s="90">
        <v>34300</v>
      </c>
      <c r="P19" s="90">
        <f>Q19+S19</f>
        <v>34300</v>
      </c>
      <c r="Q19" s="90"/>
      <c r="R19" s="90"/>
      <c r="S19" s="92">
        <v>34300</v>
      </c>
    </row>
    <row r="20" spans="1:19" ht="75">
      <c r="A20" s="67" t="s">
        <v>220</v>
      </c>
      <c r="B20" s="61" t="s">
        <v>203</v>
      </c>
      <c r="C20" s="66" t="s">
        <v>200</v>
      </c>
      <c r="D20" s="90">
        <f>E20+G20+H20+I20+J20</f>
        <v>21656</v>
      </c>
      <c r="E20" s="90"/>
      <c r="F20" s="90"/>
      <c r="G20" s="90">
        <v>21656</v>
      </c>
      <c r="H20" s="90"/>
      <c r="I20" s="90"/>
      <c r="J20" s="90"/>
      <c r="K20" s="90"/>
      <c r="L20" s="90">
        <f>SUM(N20)</f>
        <v>21656</v>
      </c>
      <c r="M20" s="90"/>
      <c r="N20" s="90">
        <v>21656</v>
      </c>
      <c r="O20" s="90"/>
      <c r="P20" s="90">
        <f>SUM(R20)</f>
        <v>21656</v>
      </c>
      <c r="Q20" s="90"/>
      <c r="R20" s="90">
        <v>21656</v>
      </c>
      <c r="S20" s="92"/>
    </row>
    <row r="21" spans="1:19" ht="77.25" customHeight="1">
      <c r="A21" s="67" t="s">
        <v>232</v>
      </c>
      <c r="B21" s="61" t="s">
        <v>203</v>
      </c>
      <c r="C21" s="66" t="s">
        <v>201</v>
      </c>
      <c r="D21" s="90">
        <f t="shared" si="2"/>
        <v>316035.52</v>
      </c>
      <c r="E21" s="90"/>
      <c r="F21" s="90"/>
      <c r="G21" s="90">
        <v>316035.52</v>
      </c>
      <c r="H21" s="90"/>
      <c r="I21" s="90"/>
      <c r="J21" s="90"/>
      <c r="K21" s="90"/>
      <c r="L21" s="90">
        <f t="shared" si="0"/>
        <v>0</v>
      </c>
      <c r="M21" s="90"/>
      <c r="N21" s="90"/>
      <c r="O21" s="90"/>
      <c r="P21" s="90">
        <f t="shared" si="1"/>
        <v>0</v>
      </c>
      <c r="Q21" s="90"/>
      <c r="R21" s="90"/>
      <c r="S21" s="89"/>
    </row>
    <row r="22" spans="1:19" ht="24" customHeight="1">
      <c r="A22" s="67" t="s">
        <v>161</v>
      </c>
      <c r="B22" s="61" t="s">
        <v>203</v>
      </c>
      <c r="C22" s="66"/>
      <c r="D22" s="90"/>
      <c r="E22" s="90"/>
      <c r="F22" s="90"/>
      <c r="G22" s="90"/>
      <c r="H22" s="90"/>
      <c r="I22" s="90"/>
      <c r="J22" s="90"/>
      <c r="K22" s="90"/>
      <c r="L22" s="90">
        <f t="shared" si="0"/>
        <v>0</v>
      </c>
      <c r="M22" s="90"/>
      <c r="N22" s="90"/>
      <c r="O22" s="90"/>
      <c r="P22" s="90">
        <f t="shared" si="1"/>
        <v>0</v>
      </c>
      <c r="Q22" s="90"/>
      <c r="R22" s="90"/>
      <c r="S22" s="89"/>
    </row>
    <row r="23" spans="1:19" ht="20.25">
      <c r="A23" s="67" t="s">
        <v>161</v>
      </c>
      <c r="B23" s="61" t="s">
        <v>203</v>
      </c>
      <c r="C23" s="66"/>
      <c r="D23" s="90"/>
      <c r="E23" s="90"/>
      <c r="F23" s="90"/>
      <c r="G23" s="90"/>
      <c r="H23" s="90"/>
      <c r="I23" s="90"/>
      <c r="J23" s="90"/>
      <c r="K23" s="90"/>
      <c r="L23" s="90">
        <f t="shared" si="0"/>
        <v>0</v>
      </c>
      <c r="M23" s="90"/>
      <c r="N23" s="90"/>
      <c r="O23" s="90"/>
      <c r="P23" s="90">
        <f t="shared" si="1"/>
        <v>0</v>
      </c>
      <c r="Q23" s="90"/>
      <c r="R23" s="90"/>
      <c r="S23" s="89"/>
    </row>
    <row r="24" spans="1:19" ht="37.5">
      <c r="A24" s="67" t="s">
        <v>103</v>
      </c>
      <c r="B24" s="61" t="s">
        <v>204</v>
      </c>
      <c r="C24" s="66"/>
      <c r="D24" s="90"/>
      <c r="E24" s="90"/>
      <c r="F24" s="90"/>
      <c r="G24" s="90"/>
      <c r="H24" s="90"/>
      <c r="I24" s="90"/>
      <c r="J24" s="90"/>
      <c r="K24" s="90"/>
      <c r="L24" s="90">
        <f t="shared" si="0"/>
        <v>0</v>
      </c>
      <c r="M24" s="90"/>
      <c r="N24" s="90"/>
      <c r="O24" s="90"/>
      <c r="P24" s="90">
        <f t="shared" si="1"/>
        <v>0</v>
      </c>
      <c r="Q24" s="90"/>
      <c r="R24" s="90"/>
      <c r="S24" s="89"/>
    </row>
    <row r="25" spans="1:19" ht="45.75" customHeight="1">
      <c r="A25" s="68" t="s">
        <v>104</v>
      </c>
      <c r="B25" s="69">
        <v>200</v>
      </c>
      <c r="C25" s="70"/>
      <c r="D25" s="93">
        <f>SUM(D26+D42+D49)</f>
        <v>16726588</v>
      </c>
      <c r="E25" s="93">
        <f>E26+E39+E42+E49</f>
        <v>15615864.48</v>
      </c>
      <c r="F25" s="93" t="e">
        <f t="shared" ref="F25:Q25" si="3">F26+F39+F42+F49</f>
        <v>#REF!</v>
      </c>
      <c r="G25" s="93">
        <f>G26+G39+G42+G49</f>
        <v>337691.52</v>
      </c>
      <c r="H25" s="93">
        <f t="shared" si="3"/>
        <v>0</v>
      </c>
      <c r="I25" s="93">
        <f t="shared" si="3"/>
        <v>0</v>
      </c>
      <c r="J25" s="93">
        <v>773032</v>
      </c>
      <c r="K25" s="93">
        <f t="shared" si="3"/>
        <v>0</v>
      </c>
      <c r="L25" s="93">
        <f>L26+L39+L42+L49</f>
        <v>16640888</v>
      </c>
      <c r="M25" s="94">
        <f>M26+M39+M42+M49</f>
        <v>15846200</v>
      </c>
      <c r="N25" s="94">
        <f>SUM(N49)</f>
        <v>21656</v>
      </c>
      <c r="O25" s="93">
        <f>O26+O39+O42+O49</f>
        <v>773032</v>
      </c>
      <c r="P25" s="93">
        <f>P26+P39+P42+P49</f>
        <v>16640888</v>
      </c>
      <c r="Q25" s="93">
        <f t="shared" si="3"/>
        <v>15846200</v>
      </c>
      <c r="R25" s="93">
        <f>SUM(R49)</f>
        <v>21656</v>
      </c>
      <c r="S25" s="93">
        <f>S26+S39+S42+S49</f>
        <v>773032</v>
      </c>
    </row>
    <row r="26" spans="1:19" ht="51" customHeight="1">
      <c r="A26" s="68" t="s">
        <v>105</v>
      </c>
      <c r="B26" s="69">
        <v>210</v>
      </c>
      <c r="C26" s="71"/>
      <c r="D26" s="93">
        <f>E26+G26+H26+I26+J26</f>
        <v>12718600</v>
      </c>
      <c r="E26" s="93">
        <f>E27+E29+E30+E31+E34+E36+E32+E33+E37+E38</f>
        <v>12698600</v>
      </c>
      <c r="F26" s="93">
        <f t="shared" ref="F26:K26" si="4">F27+F29+F30+F31+F34+F36</f>
        <v>0</v>
      </c>
      <c r="G26" s="93">
        <f t="shared" si="4"/>
        <v>0</v>
      </c>
      <c r="H26" s="93">
        <f t="shared" si="4"/>
        <v>0</v>
      </c>
      <c r="I26" s="93">
        <f t="shared" si="4"/>
        <v>0</v>
      </c>
      <c r="J26" s="93">
        <f>SUM(J28+J35)</f>
        <v>20000</v>
      </c>
      <c r="K26" s="93">
        <f t="shared" si="4"/>
        <v>0</v>
      </c>
      <c r="L26" s="93">
        <f>SUM(L27+L28+L29+L30+L32+L33+L34+L35+L36+L37+L38)</f>
        <v>12768600</v>
      </c>
      <c r="M26" s="93">
        <f>SUM(M27+M29+M30+M32+M33+M34+M36+M37+M38)</f>
        <v>12748600</v>
      </c>
      <c r="N26" s="93"/>
      <c r="O26" s="93">
        <f>SUM(O28+O35)</f>
        <v>20000</v>
      </c>
      <c r="P26" s="93">
        <f>SUM(P27+P28+P29+P30+P32+P33+P34+P35+P36+P37+P38)</f>
        <v>12768600</v>
      </c>
      <c r="Q26" s="93">
        <f>SUM(Q27+Q29+Q30+Q32+Q33+Q34+Q36+Q37+Q38)</f>
        <v>12748600</v>
      </c>
      <c r="R26" s="93"/>
      <c r="S26" s="87">
        <f>SUM(S28+S35)</f>
        <v>20000</v>
      </c>
    </row>
    <row r="27" spans="1:19" ht="55.5" customHeight="1">
      <c r="A27" s="67" t="s">
        <v>162</v>
      </c>
      <c r="B27" s="67">
        <v>211</v>
      </c>
      <c r="C27" s="60" t="s">
        <v>119</v>
      </c>
      <c r="D27" s="90">
        <f t="shared" si="2"/>
        <v>8400000</v>
      </c>
      <c r="E27" s="90">
        <v>8400000</v>
      </c>
      <c r="F27" s="93"/>
      <c r="G27" s="93"/>
      <c r="H27" s="93"/>
      <c r="I27" s="93"/>
      <c r="J27" s="93"/>
      <c r="K27" s="93"/>
      <c r="L27" s="90">
        <f t="shared" si="0"/>
        <v>8400000</v>
      </c>
      <c r="M27" s="91">
        <v>8400000</v>
      </c>
      <c r="N27" s="91"/>
      <c r="O27" s="93"/>
      <c r="P27" s="90">
        <f t="shared" si="1"/>
        <v>8400000</v>
      </c>
      <c r="Q27" s="90">
        <v>8400000</v>
      </c>
      <c r="R27" s="90"/>
      <c r="S27" s="95"/>
    </row>
    <row r="28" spans="1:19" ht="55.5" customHeight="1">
      <c r="A28" s="67" t="s">
        <v>205</v>
      </c>
      <c r="B28" s="67">
        <v>211</v>
      </c>
      <c r="C28" s="61" t="s">
        <v>127</v>
      </c>
      <c r="D28" s="90">
        <v>15000</v>
      </c>
      <c r="E28" s="90"/>
      <c r="F28" s="93"/>
      <c r="G28" s="93"/>
      <c r="H28" s="93"/>
      <c r="I28" s="93"/>
      <c r="J28" s="90">
        <v>15000</v>
      </c>
      <c r="K28" s="93"/>
      <c r="L28" s="90">
        <f>SUM(M28+O28)</f>
        <v>15000</v>
      </c>
      <c r="M28" s="91"/>
      <c r="N28" s="91"/>
      <c r="O28" s="90">
        <v>15000</v>
      </c>
      <c r="P28" s="90">
        <f>SUM(Q28+S28)</f>
        <v>15000</v>
      </c>
      <c r="Q28" s="90"/>
      <c r="R28" s="90"/>
      <c r="S28" s="89">
        <v>15000</v>
      </c>
    </row>
    <row r="29" spans="1:19" ht="56.25">
      <c r="A29" s="67" t="s">
        <v>217</v>
      </c>
      <c r="B29" s="67">
        <v>211</v>
      </c>
      <c r="C29" s="61" t="s">
        <v>127</v>
      </c>
      <c r="D29" s="90">
        <f>E29+G29+H29+I29+J29</f>
        <v>1200000</v>
      </c>
      <c r="E29" s="90">
        <v>1200000</v>
      </c>
      <c r="F29" s="96"/>
      <c r="G29" s="96"/>
      <c r="H29" s="96"/>
      <c r="I29" s="96"/>
      <c r="J29" s="96"/>
      <c r="K29" s="96"/>
      <c r="L29" s="90">
        <f>SUM(M29+O29)</f>
        <v>1319000</v>
      </c>
      <c r="M29" s="91">
        <v>1319000</v>
      </c>
      <c r="N29" s="91"/>
      <c r="O29" s="90"/>
      <c r="P29" s="90">
        <f>SUM(Q29+S29)</f>
        <v>1319000</v>
      </c>
      <c r="Q29" s="90">
        <v>1319000</v>
      </c>
      <c r="R29" s="90"/>
      <c r="S29" s="89"/>
    </row>
    <row r="30" spans="1:19" ht="56.25">
      <c r="A30" s="67" t="s">
        <v>216</v>
      </c>
      <c r="B30" s="67">
        <v>213</v>
      </c>
      <c r="C30" s="60" t="s">
        <v>120</v>
      </c>
      <c r="D30" s="90">
        <f>E30+G30+H30+I30+J30</f>
        <v>10000</v>
      </c>
      <c r="E30" s="90">
        <v>10000</v>
      </c>
      <c r="F30" s="96"/>
      <c r="G30" s="96"/>
      <c r="H30" s="96"/>
      <c r="I30" s="96"/>
      <c r="J30" s="96"/>
      <c r="K30" s="96"/>
      <c r="L30" s="90">
        <f t="shared" si="0"/>
        <v>10000</v>
      </c>
      <c r="M30" s="91">
        <v>10000</v>
      </c>
      <c r="N30" s="91"/>
      <c r="O30" s="90"/>
      <c r="P30" s="90">
        <f t="shared" si="1"/>
        <v>10000</v>
      </c>
      <c r="Q30" s="90">
        <v>10000</v>
      </c>
      <c r="R30" s="90"/>
      <c r="S30" s="89"/>
    </row>
    <row r="31" spans="1:19" ht="56.25">
      <c r="A31" s="67" t="s">
        <v>171</v>
      </c>
      <c r="B31" s="67">
        <v>213</v>
      </c>
      <c r="C31" s="61" t="s">
        <v>128</v>
      </c>
      <c r="D31" s="90">
        <f t="shared" si="2"/>
        <v>0</v>
      </c>
      <c r="E31" s="90"/>
      <c r="F31" s="96"/>
      <c r="G31" s="96"/>
      <c r="H31" s="96"/>
      <c r="I31" s="96"/>
      <c r="J31" s="96"/>
      <c r="K31" s="96"/>
      <c r="L31" s="90">
        <f t="shared" si="0"/>
        <v>0</v>
      </c>
      <c r="M31" s="91"/>
      <c r="N31" s="91"/>
      <c r="O31" s="90"/>
      <c r="P31" s="90">
        <f t="shared" si="1"/>
        <v>0</v>
      </c>
      <c r="Q31" s="90"/>
      <c r="R31" s="90"/>
      <c r="S31" s="89"/>
    </row>
    <row r="32" spans="1:19" ht="56.25">
      <c r="A32" s="67" t="s">
        <v>180</v>
      </c>
      <c r="B32" s="67">
        <v>215</v>
      </c>
      <c r="C32" s="60" t="s">
        <v>197</v>
      </c>
      <c r="D32" s="90">
        <f>E32+G32+H32+I32+J32</f>
        <v>10000</v>
      </c>
      <c r="E32" s="90">
        <v>10000</v>
      </c>
      <c r="F32" s="96"/>
      <c r="G32" s="96"/>
      <c r="H32" s="96"/>
      <c r="I32" s="96"/>
      <c r="J32" s="96"/>
      <c r="K32" s="96"/>
      <c r="L32" s="90">
        <v>10000</v>
      </c>
      <c r="M32" s="91">
        <v>10000</v>
      </c>
      <c r="N32" s="91"/>
      <c r="O32" s="90"/>
      <c r="P32" s="90">
        <f>SUM(Q32)</f>
        <v>10000</v>
      </c>
      <c r="Q32" s="90">
        <v>10000</v>
      </c>
      <c r="R32" s="90"/>
      <c r="S32" s="89"/>
    </row>
    <row r="33" spans="1:19" ht="56.25">
      <c r="A33" s="67" t="s">
        <v>179</v>
      </c>
      <c r="B33" s="67">
        <v>215</v>
      </c>
      <c r="C33" s="61" t="s">
        <v>195</v>
      </c>
      <c r="D33" s="90">
        <f>E33+G33+H33+I33+J33</f>
        <v>17000</v>
      </c>
      <c r="E33" s="90">
        <v>17000</v>
      </c>
      <c r="F33" s="96"/>
      <c r="G33" s="96"/>
      <c r="H33" s="96"/>
      <c r="I33" s="96"/>
      <c r="J33" s="96"/>
      <c r="K33" s="96"/>
      <c r="L33" s="90">
        <v>17000</v>
      </c>
      <c r="M33" s="91">
        <v>17000</v>
      </c>
      <c r="N33" s="91"/>
      <c r="O33" s="90"/>
      <c r="P33" s="90">
        <f>SUM(Q33)</f>
        <v>17000</v>
      </c>
      <c r="Q33" s="90">
        <v>17000</v>
      </c>
      <c r="R33" s="90"/>
      <c r="S33" s="89"/>
    </row>
    <row r="34" spans="1:19" ht="56.25">
      <c r="A34" s="67" t="s">
        <v>163</v>
      </c>
      <c r="B34" s="67">
        <v>212</v>
      </c>
      <c r="C34" s="60" t="s">
        <v>121</v>
      </c>
      <c r="D34" s="90">
        <f t="shared" si="2"/>
        <v>2536800</v>
      </c>
      <c r="E34" s="90">
        <v>2536800</v>
      </c>
      <c r="F34" s="96"/>
      <c r="G34" s="96"/>
      <c r="H34" s="96"/>
      <c r="I34" s="96"/>
      <c r="J34" s="96"/>
      <c r="K34" s="96"/>
      <c r="L34" s="90">
        <f>SUM(M34+O34)</f>
        <v>2536800</v>
      </c>
      <c r="M34" s="91">
        <v>2536800</v>
      </c>
      <c r="N34" s="91"/>
      <c r="O34" s="90"/>
      <c r="P34" s="90">
        <f>SUM(Q34+S34)</f>
        <v>2536800</v>
      </c>
      <c r="Q34" s="90">
        <v>2536800</v>
      </c>
      <c r="R34" s="90"/>
      <c r="S34" s="89"/>
    </row>
    <row r="35" spans="1:19" ht="56.25">
      <c r="A35" s="67" t="s">
        <v>206</v>
      </c>
      <c r="B35" s="67">
        <v>212</v>
      </c>
      <c r="C35" s="61" t="s">
        <v>130</v>
      </c>
      <c r="D35" s="90">
        <f t="shared" si="2"/>
        <v>5000</v>
      </c>
      <c r="E35" s="90"/>
      <c r="F35" s="96"/>
      <c r="G35" s="96"/>
      <c r="H35" s="96"/>
      <c r="I35" s="96"/>
      <c r="J35" s="96">
        <v>5000</v>
      </c>
      <c r="K35" s="96"/>
      <c r="L35" s="90">
        <f>SUM(M35+O35)</f>
        <v>5000</v>
      </c>
      <c r="M35" s="91"/>
      <c r="N35" s="91"/>
      <c r="O35" s="90">
        <v>5000</v>
      </c>
      <c r="P35" s="90">
        <f>SUM(Q35+S35)</f>
        <v>5000</v>
      </c>
      <c r="Q35" s="90"/>
      <c r="R35" s="90"/>
      <c r="S35" s="89">
        <v>5000</v>
      </c>
    </row>
    <row r="36" spans="1:19" ht="56.25">
      <c r="A36" s="67" t="s">
        <v>172</v>
      </c>
      <c r="B36" s="67">
        <v>212</v>
      </c>
      <c r="C36" s="61" t="s">
        <v>130</v>
      </c>
      <c r="D36" s="90">
        <f t="shared" si="2"/>
        <v>364800</v>
      </c>
      <c r="E36" s="90">
        <v>364800</v>
      </c>
      <c r="F36" s="96"/>
      <c r="G36" s="96"/>
      <c r="H36" s="96"/>
      <c r="I36" s="96"/>
      <c r="J36" s="96"/>
      <c r="K36" s="96"/>
      <c r="L36" s="90">
        <f>SUM(M36+O36)</f>
        <v>395800</v>
      </c>
      <c r="M36" s="91">
        <v>395800</v>
      </c>
      <c r="N36" s="91"/>
      <c r="O36" s="90"/>
      <c r="P36" s="90">
        <f>SUM(Q36+S36)</f>
        <v>395800</v>
      </c>
      <c r="Q36" s="90">
        <v>395800</v>
      </c>
      <c r="R36" s="90"/>
      <c r="S36" s="89"/>
    </row>
    <row r="37" spans="1:19" ht="75">
      <c r="A37" s="67" t="s">
        <v>164</v>
      </c>
      <c r="B37" s="67">
        <v>214</v>
      </c>
      <c r="C37" s="60" t="s">
        <v>124</v>
      </c>
      <c r="D37" s="90">
        <f t="shared" si="2"/>
        <v>40000</v>
      </c>
      <c r="E37" s="90">
        <v>40000</v>
      </c>
      <c r="F37" s="96"/>
      <c r="G37" s="96"/>
      <c r="H37" s="96"/>
      <c r="I37" s="96"/>
      <c r="J37" s="96"/>
      <c r="K37" s="96"/>
      <c r="L37" s="90">
        <f t="shared" si="0"/>
        <v>40000</v>
      </c>
      <c r="M37" s="91">
        <v>40000</v>
      </c>
      <c r="N37" s="91"/>
      <c r="O37" s="90"/>
      <c r="P37" s="90">
        <f t="shared" si="1"/>
        <v>40000</v>
      </c>
      <c r="Q37" s="90">
        <v>40000</v>
      </c>
      <c r="R37" s="90"/>
      <c r="S37" s="89"/>
    </row>
    <row r="38" spans="1:19" ht="75">
      <c r="A38" s="67" t="s">
        <v>173</v>
      </c>
      <c r="B38" s="67">
        <v>214</v>
      </c>
      <c r="C38" s="61" t="s">
        <v>185</v>
      </c>
      <c r="D38" s="90">
        <v>120000</v>
      </c>
      <c r="E38" s="90">
        <v>120000</v>
      </c>
      <c r="F38" s="96"/>
      <c r="G38" s="96"/>
      <c r="H38" s="96"/>
      <c r="I38" s="96"/>
      <c r="J38" s="96"/>
      <c r="K38" s="96"/>
      <c r="L38" s="90">
        <f t="shared" si="0"/>
        <v>20000</v>
      </c>
      <c r="M38" s="91">
        <v>20000</v>
      </c>
      <c r="N38" s="91"/>
      <c r="O38" s="90"/>
      <c r="P38" s="90">
        <f t="shared" si="1"/>
        <v>20000</v>
      </c>
      <c r="Q38" s="90">
        <v>20000</v>
      </c>
      <c r="R38" s="90"/>
      <c r="S38" s="89"/>
    </row>
    <row r="39" spans="1:19" ht="41.25" customHeight="1">
      <c r="A39" s="68" t="s">
        <v>198</v>
      </c>
      <c r="B39" s="69">
        <v>220</v>
      </c>
      <c r="C39" s="70"/>
      <c r="D39" s="93">
        <f t="shared" si="2"/>
        <v>0</v>
      </c>
      <c r="E39" s="93">
        <f>E40+E41</f>
        <v>0</v>
      </c>
      <c r="F39" s="93">
        <f t="shared" ref="F39:S39" si="5">F40+F41</f>
        <v>0</v>
      </c>
      <c r="G39" s="93">
        <f t="shared" si="5"/>
        <v>0</v>
      </c>
      <c r="H39" s="93">
        <f t="shared" si="5"/>
        <v>0</v>
      </c>
      <c r="I39" s="93">
        <f t="shared" si="5"/>
        <v>0</v>
      </c>
      <c r="J39" s="93">
        <f t="shared" si="5"/>
        <v>0</v>
      </c>
      <c r="K39" s="93">
        <f t="shared" si="5"/>
        <v>0</v>
      </c>
      <c r="L39" s="93">
        <f t="shared" si="5"/>
        <v>0</v>
      </c>
      <c r="M39" s="94">
        <f>M40+M41</f>
        <v>0</v>
      </c>
      <c r="N39" s="94"/>
      <c r="O39" s="93">
        <f t="shared" si="5"/>
        <v>0</v>
      </c>
      <c r="P39" s="93">
        <f t="shared" si="5"/>
        <v>0</v>
      </c>
      <c r="Q39" s="93">
        <f t="shared" si="5"/>
        <v>0</v>
      </c>
      <c r="R39" s="93"/>
      <c r="S39" s="87">
        <f t="shared" si="5"/>
        <v>0</v>
      </c>
    </row>
    <row r="40" spans="1:19" ht="56.25" customHeight="1">
      <c r="A40" s="67" t="s">
        <v>164</v>
      </c>
      <c r="B40" s="67"/>
      <c r="C40" s="60" t="s">
        <v>124</v>
      </c>
      <c r="D40" s="90">
        <f t="shared" si="2"/>
        <v>0</v>
      </c>
      <c r="E40" s="97"/>
      <c r="F40" s="98"/>
      <c r="G40" s="99"/>
      <c r="H40" s="99"/>
      <c r="I40" s="99"/>
      <c r="J40" s="99"/>
      <c r="K40" s="100"/>
      <c r="L40" s="90">
        <f t="shared" si="0"/>
        <v>0</v>
      </c>
      <c r="M40" s="101"/>
      <c r="N40" s="101"/>
      <c r="O40" s="90"/>
      <c r="P40" s="90">
        <f t="shared" si="1"/>
        <v>0</v>
      </c>
      <c r="Q40" s="97"/>
      <c r="R40" s="97"/>
      <c r="S40" s="92"/>
    </row>
    <row r="41" spans="1:19" ht="75">
      <c r="A41" s="67" t="s">
        <v>173</v>
      </c>
      <c r="B41" s="67"/>
      <c r="C41" s="61" t="s">
        <v>185</v>
      </c>
      <c r="D41" s="90">
        <f t="shared" si="2"/>
        <v>0</v>
      </c>
      <c r="E41" s="90"/>
      <c r="F41" s="98"/>
      <c r="G41" s="99"/>
      <c r="H41" s="99"/>
      <c r="I41" s="99"/>
      <c r="J41" s="99"/>
      <c r="K41" s="100"/>
      <c r="L41" s="90">
        <f t="shared" si="0"/>
        <v>0</v>
      </c>
      <c r="M41" s="101"/>
      <c r="N41" s="101"/>
      <c r="O41" s="90"/>
      <c r="P41" s="90">
        <f t="shared" si="1"/>
        <v>0</v>
      </c>
      <c r="Q41" s="97"/>
      <c r="R41" s="97"/>
      <c r="S41" s="92"/>
    </row>
    <row r="42" spans="1:19" ht="37.5">
      <c r="A42" s="68" t="s">
        <v>106</v>
      </c>
      <c r="B42" s="69">
        <v>230</v>
      </c>
      <c r="C42" s="70"/>
      <c r="D42" s="93">
        <f>E42+G42+H42+I42+J42</f>
        <v>41500</v>
      </c>
      <c r="E42" s="93">
        <f>E43+E44+E45+E46</f>
        <v>41500</v>
      </c>
      <c r="F42" s="93" t="e">
        <f t="shared" ref="F42:K42" si="6">F43+F44+F45</f>
        <v>#REF!</v>
      </c>
      <c r="G42" s="93">
        <f t="shared" si="6"/>
        <v>0</v>
      </c>
      <c r="H42" s="93">
        <f t="shared" si="6"/>
        <v>0</v>
      </c>
      <c r="I42" s="93">
        <f t="shared" si="6"/>
        <v>0</v>
      </c>
      <c r="J42" s="93">
        <f t="shared" si="6"/>
        <v>0</v>
      </c>
      <c r="K42" s="93">
        <f t="shared" si="6"/>
        <v>0</v>
      </c>
      <c r="L42" s="93">
        <f>L43+L44+L45+L46</f>
        <v>41500</v>
      </c>
      <c r="M42" s="94">
        <f>M43+M44+M45+M46</f>
        <v>41500</v>
      </c>
      <c r="N42" s="94"/>
      <c r="O42" s="93">
        <f t="shared" ref="O42" si="7">O43+O44+O45</f>
        <v>0</v>
      </c>
      <c r="P42" s="93">
        <f>P43+P44+P45+P46</f>
        <v>41500</v>
      </c>
      <c r="Q42" s="93">
        <f>Q43+Q44+Q45+Q46</f>
        <v>41500</v>
      </c>
      <c r="R42" s="93"/>
      <c r="S42" s="87">
        <f t="shared" ref="S42" si="8">S43+S44+S45</f>
        <v>0</v>
      </c>
    </row>
    <row r="43" spans="1:19" ht="56.25">
      <c r="A43" s="67" t="s">
        <v>174</v>
      </c>
      <c r="B43" s="67"/>
      <c r="C43" s="61" t="s">
        <v>170</v>
      </c>
      <c r="D43" s="90">
        <f t="shared" si="2"/>
        <v>25000</v>
      </c>
      <c r="E43" s="97" t="s">
        <v>186</v>
      </c>
      <c r="F43" s="98"/>
      <c r="G43" s="99"/>
      <c r="H43" s="99"/>
      <c r="I43" s="99"/>
      <c r="J43" s="96"/>
      <c r="K43" s="100"/>
      <c r="L43" s="90" t="str">
        <f t="shared" si="0"/>
        <v>25000</v>
      </c>
      <c r="M43" s="101" t="s">
        <v>186</v>
      </c>
      <c r="N43" s="101"/>
      <c r="O43" s="90"/>
      <c r="P43" s="90" t="str">
        <f t="shared" si="1"/>
        <v>25000</v>
      </c>
      <c r="Q43" s="97" t="s">
        <v>186</v>
      </c>
      <c r="R43" s="97"/>
      <c r="S43" s="89"/>
    </row>
    <row r="44" spans="1:19" ht="112.5">
      <c r="A44" s="67" t="s">
        <v>175</v>
      </c>
      <c r="B44" s="67"/>
      <c r="C44" s="61" t="s">
        <v>135</v>
      </c>
      <c r="D44" s="90">
        <f t="shared" si="2"/>
        <v>4000</v>
      </c>
      <c r="E44" s="97" t="s">
        <v>187</v>
      </c>
      <c r="F44" s="98"/>
      <c r="G44" s="99"/>
      <c r="H44" s="99"/>
      <c r="I44" s="99"/>
      <c r="J44" s="99"/>
      <c r="K44" s="100"/>
      <c r="L44" s="90" t="str">
        <f t="shared" si="0"/>
        <v>4000</v>
      </c>
      <c r="M44" s="101" t="s">
        <v>187</v>
      </c>
      <c r="N44" s="101"/>
      <c r="O44" s="90"/>
      <c r="P44" s="90" t="str">
        <f t="shared" si="1"/>
        <v>4000</v>
      </c>
      <c r="Q44" s="97" t="s">
        <v>187</v>
      </c>
      <c r="R44" s="97"/>
      <c r="S44" s="89"/>
    </row>
    <row r="45" spans="1:19" ht="78" customHeight="1">
      <c r="A45" s="67" t="s">
        <v>176</v>
      </c>
      <c r="B45" s="67"/>
      <c r="C45" s="61" t="s">
        <v>136</v>
      </c>
      <c r="D45" s="90">
        <f>E45+G45+H45+I45+J45</f>
        <v>5000</v>
      </c>
      <c r="E45" s="102">
        <v>5000</v>
      </c>
      <c r="F45" s="103" t="e">
        <f>F47+#REF!+#REF!+#REF!+#REF!+F48+#REF!+#REF!+F57+F59+F80</f>
        <v>#REF!</v>
      </c>
      <c r="G45" s="102"/>
      <c r="H45" s="102"/>
      <c r="I45" s="102"/>
      <c r="J45" s="102"/>
      <c r="K45" s="102"/>
      <c r="L45" s="90">
        <f t="shared" si="0"/>
        <v>5000</v>
      </c>
      <c r="M45" s="104">
        <v>5000</v>
      </c>
      <c r="N45" s="104"/>
      <c r="O45" s="93"/>
      <c r="P45" s="90">
        <f t="shared" si="1"/>
        <v>5000</v>
      </c>
      <c r="Q45" s="102">
        <v>5000</v>
      </c>
      <c r="R45" s="102"/>
      <c r="S45" s="95"/>
    </row>
    <row r="46" spans="1:19" ht="60" customHeight="1">
      <c r="A46" s="67" t="s">
        <v>174</v>
      </c>
      <c r="B46" s="67"/>
      <c r="C46" s="61" t="s">
        <v>189</v>
      </c>
      <c r="D46" s="90">
        <f>E46+G46+H46+I46+J46</f>
        <v>7500</v>
      </c>
      <c r="E46" s="102">
        <v>7500</v>
      </c>
      <c r="F46" s="103"/>
      <c r="G46" s="102"/>
      <c r="H46" s="102"/>
      <c r="I46" s="102"/>
      <c r="J46" s="102"/>
      <c r="K46" s="102"/>
      <c r="L46" s="90">
        <f>M46</f>
        <v>7500</v>
      </c>
      <c r="M46" s="104">
        <v>7500</v>
      </c>
      <c r="N46" s="104"/>
      <c r="O46" s="93"/>
      <c r="P46" s="90">
        <f>Q46</f>
        <v>7500</v>
      </c>
      <c r="Q46" s="102">
        <v>7500</v>
      </c>
      <c r="R46" s="102"/>
      <c r="S46" s="95"/>
    </row>
    <row r="47" spans="1:19" ht="56.25">
      <c r="A47" s="68" t="s">
        <v>129</v>
      </c>
      <c r="B47" s="69">
        <v>240</v>
      </c>
      <c r="C47" s="70"/>
      <c r="D47" s="93">
        <f t="shared" si="2"/>
        <v>0</v>
      </c>
      <c r="E47" s="105"/>
      <c r="F47" s="105"/>
      <c r="G47" s="105"/>
      <c r="H47" s="105"/>
      <c r="I47" s="105"/>
      <c r="J47" s="105"/>
      <c r="K47" s="105"/>
      <c r="L47" s="90">
        <f t="shared" si="0"/>
        <v>0</v>
      </c>
      <c r="M47" s="106"/>
      <c r="N47" s="106"/>
      <c r="O47" s="90"/>
      <c r="P47" s="90">
        <f t="shared" si="1"/>
        <v>0</v>
      </c>
      <c r="Q47" s="103"/>
      <c r="R47" s="103"/>
      <c r="S47" s="89"/>
    </row>
    <row r="48" spans="1:19" ht="56.25">
      <c r="A48" s="68" t="s">
        <v>107</v>
      </c>
      <c r="B48" s="69">
        <v>250</v>
      </c>
      <c r="C48" s="70"/>
      <c r="D48" s="93">
        <f t="shared" si="2"/>
        <v>0</v>
      </c>
      <c r="E48" s="107"/>
      <c r="F48" s="107"/>
      <c r="G48" s="107"/>
      <c r="H48" s="107"/>
      <c r="I48" s="107"/>
      <c r="J48" s="107"/>
      <c r="K48" s="107"/>
      <c r="L48" s="90">
        <f t="shared" si="0"/>
        <v>0</v>
      </c>
      <c r="M48" s="104"/>
      <c r="N48" s="104"/>
      <c r="O48" s="90"/>
      <c r="P48" s="90">
        <f t="shared" si="1"/>
        <v>0</v>
      </c>
      <c r="Q48" s="102"/>
      <c r="R48" s="102"/>
      <c r="S48" s="89"/>
    </row>
    <row r="49" spans="1:19" ht="56.25">
      <c r="A49" s="68" t="s">
        <v>108</v>
      </c>
      <c r="B49" s="69">
        <v>260</v>
      </c>
      <c r="C49" s="70"/>
      <c r="D49" s="93">
        <f>SUM(D50+D51+D52+D53+D54+D55+D56+D57+D58+D59+D60+D61+D62+D63+D64+D65+D66+D67+D68+D69+D70+D71+D73+D74+D75+D76+D77+D78)</f>
        <v>3966488</v>
      </c>
      <c r="E49" s="93">
        <f>SUM(E52+E55+E56+E57+E59+E60+E61+E62+E64+E67+E69+E73+E74+E77+E78+E50+E79+E51+E65)</f>
        <v>2875764.48</v>
      </c>
      <c r="F49" s="107">
        <f>F50+F57+F51+F52+F55+F56+F59+F60+F62+F64+F69+F72+F74+F77+F78+F67+F73+F76+F79+F63</f>
        <v>0</v>
      </c>
      <c r="G49" s="107">
        <f>SUM(G53+G70+G71)</f>
        <v>337691.52</v>
      </c>
      <c r="H49" s="107">
        <f>H50+H57+H51+H52+H55+H56+H59+H60+H62+H64+H69+H72+H74+H77+H78+H67+H73+H76+H79+H63</f>
        <v>0</v>
      </c>
      <c r="I49" s="107">
        <f>I50+I57+I51+I52+I55+I56+I59+I60+I62+I64+I69+I72+I74+I77+I78+I67+I73+I76+I79+I63</f>
        <v>0</v>
      </c>
      <c r="J49" s="108">
        <f>SUM(J54+J58+J63+J66+J68+J75+J76)</f>
        <v>753032</v>
      </c>
      <c r="K49" s="107">
        <f>K50+K57+K51+K52+K55+K56+K59+K60+K62+K64+K69+K72+K74+K77+K78+K67+K73+K76+K79+K63</f>
        <v>0</v>
      </c>
      <c r="L49" s="108">
        <f>SUM(L50+L52+L54+L55+L56+L57+L58+L59+L60+L61+L62+L63+L64+L66+L67+L68+L69+L70+L73+L74+L75+L76+L77+L78+L79)</f>
        <v>3830788</v>
      </c>
      <c r="M49" s="120">
        <f>SUM(M50+M52+M55+M56+M57+M59+M60+M61+M62+M64+M67+M69+M73+M74+M77+M78+M79)</f>
        <v>3056100</v>
      </c>
      <c r="N49" s="109">
        <f>SUM(N70)</f>
        <v>21656</v>
      </c>
      <c r="O49" s="108">
        <v>753032</v>
      </c>
      <c r="P49" s="108">
        <f>SUM(P50+P52+P55+P56+P57+P59+P60+P61+P62+P63+P64+P66+P67+P68+P69+P70+P73+P74+P75+P76+P77+P78+P79+P54+P58)</f>
        <v>3830788</v>
      </c>
      <c r="Q49" s="120">
        <f>SUM(Q50+Q52+Q55+Q56+Q57+Q59+Q60+Q61+Q62+Q64+Q67+Q69+Q73+Q74+Q77+Q78+Q79)</f>
        <v>3056100</v>
      </c>
      <c r="R49" s="107">
        <f>SUM(R70)</f>
        <v>21656</v>
      </c>
      <c r="S49" s="95">
        <v>753032</v>
      </c>
    </row>
    <row r="50" spans="1:19" ht="58.5" customHeight="1">
      <c r="A50" s="67" t="s">
        <v>165</v>
      </c>
      <c r="B50" s="72"/>
      <c r="C50" s="60" t="s">
        <v>122</v>
      </c>
      <c r="D50" s="90">
        <f t="shared" si="2"/>
        <v>70000</v>
      </c>
      <c r="E50" s="102">
        <v>70000</v>
      </c>
      <c r="F50" s="103"/>
      <c r="G50" s="103"/>
      <c r="H50" s="103"/>
      <c r="I50" s="103"/>
      <c r="J50" s="103"/>
      <c r="K50" s="103"/>
      <c r="L50" s="90">
        <f t="shared" si="0"/>
        <v>70000</v>
      </c>
      <c r="M50" s="104">
        <v>70000</v>
      </c>
      <c r="N50" s="104"/>
      <c r="O50" s="90"/>
      <c r="P50" s="90">
        <f t="shared" si="1"/>
        <v>70000</v>
      </c>
      <c r="Q50" s="102">
        <v>70000</v>
      </c>
      <c r="R50" s="102"/>
      <c r="S50" s="92"/>
    </row>
    <row r="51" spans="1:19" ht="60.75" customHeight="1">
      <c r="A51" s="67" t="s">
        <v>226</v>
      </c>
      <c r="B51" s="72"/>
      <c r="C51" s="61" t="s">
        <v>224</v>
      </c>
      <c r="D51" s="90">
        <f t="shared" si="2"/>
        <v>500</v>
      </c>
      <c r="E51" s="102">
        <v>500</v>
      </c>
      <c r="F51" s="103"/>
      <c r="G51" s="103"/>
      <c r="H51" s="103"/>
      <c r="I51" s="103"/>
      <c r="J51" s="103"/>
      <c r="K51" s="103"/>
      <c r="L51" s="90">
        <f t="shared" si="0"/>
        <v>0</v>
      </c>
      <c r="M51" s="104"/>
      <c r="N51" s="104"/>
      <c r="O51" s="90"/>
      <c r="P51" s="90">
        <f t="shared" si="1"/>
        <v>0</v>
      </c>
      <c r="Q51" s="102"/>
      <c r="R51" s="102"/>
      <c r="S51" s="92"/>
    </row>
    <row r="52" spans="1:19" ht="59.25" customHeight="1">
      <c r="A52" s="67" t="s">
        <v>177</v>
      </c>
      <c r="B52" s="72"/>
      <c r="C52" s="61" t="s">
        <v>137</v>
      </c>
      <c r="D52" s="90">
        <f t="shared" ref="D52:D57" si="9">E52+G52+H52+I52+J52</f>
        <v>1792064.48</v>
      </c>
      <c r="E52" s="102">
        <v>1792064.48</v>
      </c>
      <c r="F52" s="103"/>
      <c r="G52" s="102"/>
      <c r="H52" s="103"/>
      <c r="I52" s="103"/>
      <c r="J52" s="103"/>
      <c r="K52" s="103"/>
      <c r="L52" s="90">
        <f t="shared" si="0"/>
        <v>1977900</v>
      </c>
      <c r="M52" s="104">
        <v>1977900</v>
      </c>
      <c r="N52" s="104"/>
      <c r="O52" s="90"/>
      <c r="P52" s="90">
        <f>Q52</f>
        <v>1977900</v>
      </c>
      <c r="Q52" s="102">
        <v>1977900</v>
      </c>
      <c r="R52" s="102"/>
      <c r="S52" s="92"/>
    </row>
    <row r="53" spans="1:19" ht="59.25" customHeight="1">
      <c r="A53" s="67" t="s">
        <v>199</v>
      </c>
      <c r="B53" s="73"/>
      <c r="C53" s="61" t="s">
        <v>137</v>
      </c>
      <c r="D53" s="90">
        <f>SUM(G53)</f>
        <v>206035.52</v>
      </c>
      <c r="E53" s="102"/>
      <c r="F53" s="103"/>
      <c r="G53" s="102">
        <v>206035.52</v>
      </c>
      <c r="H53" s="103"/>
      <c r="I53" s="103"/>
      <c r="J53" s="103"/>
      <c r="K53" s="103"/>
      <c r="L53" s="90"/>
      <c r="M53" s="104"/>
      <c r="N53" s="104"/>
      <c r="O53" s="90"/>
      <c r="P53" s="90"/>
      <c r="Q53" s="102"/>
      <c r="R53" s="102"/>
      <c r="S53" s="92"/>
    </row>
    <row r="54" spans="1:19" ht="59.25" customHeight="1">
      <c r="A54" s="67" t="s">
        <v>207</v>
      </c>
      <c r="B54" s="73"/>
      <c r="C54" s="61" t="s">
        <v>131</v>
      </c>
      <c r="D54" s="90">
        <f>SUM(J54)</f>
        <v>30000</v>
      </c>
      <c r="E54" s="102"/>
      <c r="F54" s="103"/>
      <c r="G54" s="102"/>
      <c r="H54" s="103"/>
      <c r="I54" s="103"/>
      <c r="J54" s="100">
        <v>30000</v>
      </c>
      <c r="K54" s="103"/>
      <c r="L54" s="90">
        <f>SUM(O54)</f>
        <v>30000</v>
      </c>
      <c r="M54" s="104"/>
      <c r="N54" s="104"/>
      <c r="O54" s="90">
        <v>30000</v>
      </c>
      <c r="P54" s="90">
        <f>SUM(S54)</f>
        <v>30000</v>
      </c>
      <c r="Q54" s="102"/>
      <c r="R54" s="102"/>
      <c r="S54" s="92">
        <v>30000</v>
      </c>
    </row>
    <row r="55" spans="1:19" ht="56.25">
      <c r="A55" s="67" t="s">
        <v>178</v>
      </c>
      <c r="B55" s="73"/>
      <c r="C55" s="61" t="s">
        <v>131</v>
      </c>
      <c r="D55" s="90">
        <f t="shared" si="9"/>
        <v>62000</v>
      </c>
      <c r="E55" s="102">
        <v>62000</v>
      </c>
      <c r="F55" s="103"/>
      <c r="G55" s="103"/>
      <c r="H55" s="103"/>
      <c r="I55" s="103"/>
      <c r="J55" s="102"/>
      <c r="K55" s="103"/>
      <c r="L55" s="90">
        <f>SUM(M55+O55)</f>
        <v>68000</v>
      </c>
      <c r="M55" s="104">
        <v>68000</v>
      </c>
      <c r="N55" s="104"/>
      <c r="O55" s="90"/>
      <c r="P55" s="90">
        <f>SUM(Q55+S55)</f>
        <v>68000</v>
      </c>
      <c r="Q55" s="102">
        <v>68000</v>
      </c>
      <c r="R55" s="102"/>
      <c r="S55" s="92"/>
    </row>
    <row r="56" spans="1:19" ht="56.25">
      <c r="A56" s="67" t="s">
        <v>178</v>
      </c>
      <c r="B56" s="73"/>
      <c r="C56" s="61" t="s">
        <v>132</v>
      </c>
      <c r="D56" s="90">
        <f t="shared" si="9"/>
        <v>44000</v>
      </c>
      <c r="E56" s="102">
        <v>44000</v>
      </c>
      <c r="F56" s="103"/>
      <c r="G56" s="103"/>
      <c r="H56" s="103"/>
      <c r="I56" s="103"/>
      <c r="J56" s="103"/>
      <c r="K56" s="103"/>
      <c r="L56" s="90">
        <f t="shared" si="0"/>
        <v>44000</v>
      </c>
      <c r="M56" s="104">
        <v>44000</v>
      </c>
      <c r="N56" s="104"/>
      <c r="O56" s="90"/>
      <c r="P56" s="90">
        <f t="shared" si="1"/>
        <v>44000</v>
      </c>
      <c r="Q56" s="102">
        <v>44000</v>
      </c>
      <c r="R56" s="102"/>
      <c r="S56" s="92"/>
    </row>
    <row r="57" spans="1:19" ht="56.25">
      <c r="A57" s="67" t="s">
        <v>180</v>
      </c>
      <c r="B57" s="73"/>
      <c r="C57" s="60" t="s">
        <v>123</v>
      </c>
      <c r="D57" s="90">
        <f t="shared" si="9"/>
        <v>80000</v>
      </c>
      <c r="E57" s="92">
        <v>80000</v>
      </c>
      <c r="F57" s="103"/>
      <c r="G57" s="103"/>
      <c r="H57" s="103"/>
      <c r="I57" s="103"/>
      <c r="J57" s="103"/>
      <c r="K57" s="103"/>
      <c r="L57" s="90">
        <f t="shared" si="0"/>
        <v>80000</v>
      </c>
      <c r="M57" s="118">
        <v>80000</v>
      </c>
      <c r="N57" s="104"/>
      <c r="O57" s="90"/>
      <c r="P57" s="90">
        <f t="shared" si="1"/>
        <v>80000</v>
      </c>
      <c r="Q57" s="92">
        <v>80000</v>
      </c>
      <c r="R57" s="102"/>
      <c r="S57" s="92"/>
    </row>
    <row r="58" spans="1:19" ht="56.25" customHeight="1">
      <c r="A58" s="67" t="s">
        <v>208</v>
      </c>
      <c r="B58" s="73"/>
      <c r="C58" s="61" t="s">
        <v>138</v>
      </c>
      <c r="D58" s="90">
        <f>SUM(J58)</f>
        <v>30000</v>
      </c>
      <c r="E58" s="102"/>
      <c r="F58" s="103"/>
      <c r="G58" s="103"/>
      <c r="H58" s="103"/>
      <c r="I58" s="103"/>
      <c r="J58" s="100">
        <v>30000</v>
      </c>
      <c r="K58" s="103"/>
      <c r="L58" s="90">
        <f>SUM(O58)</f>
        <v>30000</v>
      </c>
      <c r="M58" s="104"/>
      <c r="N58" s="104"/>
      <c r="O58" s="90">
        <v>30000</v>
      </c>
      <c r="P58" s="90">
        <f>SUM(S58)</f>
        <v>30000</v>
      </c>
      <c r="Q58" s="102"/>
      <c r="R58" s="102"/>
      <c r="S58" s="92">
        <v>30000</v>
      </c>
    </row>
    <row r="59" spans="1:19" ht="56.25">
      <c r="A59" s="67" t="s">
        <v>179</v>
      </c>
      <c r="B59" s="73"/>
      <c r="C59" s="61" t="s">
        <v>138</v>
      </c>
      <c r="D59" s="90">
        <f t="shared" si="2"/>
        <v>53000</v>
      </c>
      <c r="E59" s="102">
        <v>53000</v>
      </c>
      <c r="F59" s="103"/>
      <c r="G59" s="103"/>
      <c r="H59" s="103"/>
      <c r="I59" s="103"/>
      <c r="J59" s="102"/>
      <c r="K59" s="103"/>
      <c r="L59" s="90">
        <f>SUM(M59+O59)</f>
        <v>53000</v>
      </c>
      <c r="M59" s="104">
        <v>53000</v>
      </c>
      <c r="N59" s="104"/>
      <c r="O59" s="90"/>
      <c r="P59" s="90">
        <f>SUM(Q59+S59)</f>
        <v>53000</v>
      </c>
      <c r="Q59" s="102">
        <v>53000</v>
      </c>
      <c r="R59" s="102"/>
      <c r="S59" s="92"/>
    </row>
    <row r="60" spans="1:19" ht="56.25">
      <c r="A60" s="67" t="s">
        <v>179</v>
      </c>
      <c r="B60" s="73"/>
      <c r="C60" s="61" t="s">
        <v>133</v>
      </c>
      <c r="D60" s="90">
        <f>E60+G60+H60+I60+J60</f>
        <v>27700</v>
      </c>
      <c r="E60" s="102">
        <v>27700</v>
      </c>
      <c r="F60" s="103"/>
      <c r="G60" s="103"/>
      <c r="H60" s="103"/>
      <c r="I60" s="103"/>
      <c r="J60" s="103"/>
      <c r="K60" s="103"/>
      <c r="L60" s="90">
        <f t="shared" si="0"/>
        <v>27700</v>
      </c>
      <c r="M60" s="104">
        <v>27700</v>
      </c>
      <c r="N60" s="104"/>
      <c r="O60" s="90"/>
      <c r="P60" s="90">
        <f t="shared" si="1"/>
        <v>27700</v>
      </c>
      <c r="Q60" s="102">
        <v>27700</v>
      </c>
      <c r="R60" s="102"/>
      <c r="S60" s="92"/>
    </row>
    <row r="61" spans="1:19" ht="56.25">
      <c r="A61" s="67" t="s">
        <v>179</v>
      </c>
      <c r="B61" s="73"/>
      <c r="C61" s="61" t="s">
        <v>190</v>
      </c>
      <c r="D61" s="90">
        <f>E61+G61+H61+I61+J61</f>
        <v>15000</v>
      </c>
      <c r="E61" s="102">
        <v>15000</v>
      </c>
      <c r="F61" s="103"/>
      <c r="G61" s="103"/>
      <c r="H61" s="103"/>
      <c r="I61" s="103"/>
      <c r="J61" s="103"/>
      <c r="K61" s="103"/>
      <c r="L61" s="90">
        <f>M61</f>
        <v>15000</v>
      </c>
      <c r="M61" s="104">
        <v>15000</v>
      </c>
      <c r="N61" s="104"/>
      <c r="O61" s="90"/>
      <c r="P61" s="90">
        <f t="shared" si="1"/>
        <v>15000</v>
      </c>
      <c r="Q61" s="102">
        <v>15000</v>
      </c>
      <c r="R61" s="102"/>
      <c r="S61" s="92"/>
    </row>
    <row r="62" spans="1:19" ht="56.25">
      <c r="A62" s="67" t="s">
        <v>181</v>
      </c>
      <c r="B62" s="73"/>
      <c r="C62" s="61" t="s">
        <v>134</v>
      </c>
      <c r="D62" s="90">
        <f t="shared" si="2"/>
        <v>30000</v>
      </c>
      <c r="E62" s="102">
        <v>30000</v>
      </c>
      <c r="F62" s="103"/>
      <c r="G62" s="103"/>
      <c r="H62" s="103"/>
      <c r="I62" s="103"/>
      <c r="J62" s="103"/>
      <c r="K62" s="103"/>
      <c r="L62" s="90">
        <f t="shared" ref="L62:L86" si="10">M62</f>
        <v>30000</v>
      </c>
      <c r="M62" s="104">
        <v>30000</v>
      </c>
      <c r="N62" s="104"/>
      <c r="O62" s="90"/>
      <c r="P62" s="90">
        <f t="shared" ref="P62:P87" si="11">Q62</f>
        <v>30000</v>
      </c>
      <c r="Q62" s="102">
        <v>30000</v>
      </c>
      <c r="R62" s="102"/>
      <c r="S62" s="92"/>
    </row>
    <row r="63" spans="1:19" ht="56.25">
      <c r="A63" s="67" t="s">
        <v>209</v>
      </c>
      <c r="B63" s="73"/>
      <c r="C63" s="60" t="s">
        <v>146</v>
      </c>
      <c r="D63" s="90">
        <f t="shared" si="2"/>
        <v>3000</v>
      </c>
      <c r="E63" s="102"/>
      <c r="F63" s="103"/>
      <c r="G63" s="103"/>
      <c r="H63" s="103"/>
      <c r="I63" s="103"/>
      <c r="J63" s="92">
        <v>3000</v>
      </c>
      <c r="K63" s="103"/>
      <c r="L63" s="90">
        <v>3000</v>
      </c>
      <c r="M63" s="106"/>
      <c r="N63" s="106"/>
      <c r="O63" s="90">
        <v>3000</v>
      </c>
      <c r="P63" s="90">
        <f>SUM(S63)</f>
        <v>3000</v>
      </c>
      <c r="Q63" s="103"/>
      <c r="R63" s="103"/>
      <c r="S63" s="92">
        <v>3000</v>
      </c>
    </row>
    <row r="64" spans="1:19" ht="56.25">
      <c r="A64" s="67" t="s">
        <v>166</v>
      </c>
      <c r="B64" s="73"/>
      <c r="C64" s="60" t="s">
        <v>125</v>
      </c>
      <c r="D64" s="90">
        <f t="shared" ref="D64:D79" si="12">E64+G64+H64+I64+J64</f>
        <v>160000</v>
      </c>
      <c r="E64" s="102">
        <v>160000</v>
      </c>
      <c r="F64" s="103"/>
      <c r="G64" s="103"/>
      <c r="H64" s="103"/>
      <c r="I64" s="103"/>
      <c r="J64" s="103"/>
      <c r="K64" s="103"/>
      <c r="L64" s="90">
        <f t="shared" si="10"/>
        <v>160000</v>
      </c>
      <c r="M64" s="104">
        <v>160000</v>
      </c>
      <c r="N64" s="104"/>
      <c r="O64" s="90"/>
      <c r="P64" s="90">
        <f t="shared" si="11"/>
        <v>160000</v>
      </c>
      <c r="Q64" s="92">
        <v>160000</v>
      </c>
      <c r="R64" s="102"/>
      <c r="S64" s="92"/>
    </row>
    <row r="65" spans="1:19" ht="56.25">
      <c r="A65" s="67" t="s">
        <v>225</v>
      </c>
      <c r="B65" s="73"/>
      <c r="C65" s="61" t="s">
        <v>223</v>
      </c>
      <c r="D65" s="90">
        <f t="shared" si="12"/>
        <v>11000</v>
      </c>
      <c r="E65" s="102">
        <v>11000</v>
      </c>
      <c r="F65" s="103"/>
      <c r="G65" s="103"/>
      <c r="H65" s="103"/>
      <c r="I65" s="103"/>
      <c r="J65" s="103"/>
      <c r="K65" s="103"/>
      <c r="L65" s="90"/>
      <c r="M65" s="104"/>
      <c r="N65" s="104"/>
      <c r="O65" s="90"/>
      <c r="P65" s="90"/>
      <c r="Q65" s="92"/>
      <c r="R65" s="102"/>
      <c r="S65" s="92"/>
    </row>
    <row r="66" spans="1:19" ht="66" customHeight="1">
      <c r="A66" s="67" t="s">
        <v>210</v>
      </c>
      <c r="B66" s="73"/>
      <c r="C66" s="61" t="s">
        <v>144</v>
      </c>
      <c r="D66" s="90">
        <f t="shared" si="12"/>
        <v>614732</v>
      </c>
      <c r="E66" s="102"/>
      <c r="F66" s="103"/>
      <c r="G66" s="103"/>
      <c r="H66" s="103"/>
      <c r="I66" s="103"/>
      <c r="J66" s="92">
        <v>614732</v>
      </c>
      <c r="K66" s="103"/>
      <c r="L66" s="90">
        <f>SUM(O66)</f>
        <v>614732</v>
      </c>
      <c r="M66" s="104"/>
      <c r="N66" s="104"/>
      <c r="O66" s="90">
        <v>614732</v>
      </c>
      <c r="P66" s="90">
        <f>SUM(S66)</f>
        <v>614732</v>
      </c>
      <c r="Q66" s="102"/>
      <c r="R66" s="102"/>
      <c r="S66" s="92">
        <v>614732</v>
      </c>
    </row>
    <row r="67" spans="1:19" ht="56.25">
      <c r="A67" s="67" t="s">
        <v>182</v>
      </c>
      <c r="B67" s="73"/>
      <c r="C67" s="61" t="s">
        <v>144</v>
      </c>
      <c r="D67" s="90">
        <f t="shared" si="12"/>
        <v>150000</v>
      </c>
      <c r="E67" s="102">
        <v>150000</v>
      </c>
      <c r="F67" s="103"/>
      <c r="G67" s="103"/>
      <c r="H67" s="103"/>
      <c r="I67" s="103"/>
      <c r="J67" s="102"/>
      <c r="K67" s="103"/>
      <c r="L67" s="90">
        <f>SUM(M67+O67)</f>
        <v>150000</v>
      </c>
      <c r="M67" s="104">
        <v>150000</v>
      </c>
      <c r="N67" s="104"/>
      <c r="O67" s="90"/>
      <c r="P67" s="90">
        <f>SUM(Q67+S67)</f>
        <v>150000</v>
      </c>
      <c r="Q67" s="92">
        <v>150000</v>
      </c>
      <c r="R67" s="102"/>
      <c r="S67" s="92"/>
    </row>
    <row r="68" spans="1:19" ht="56.25">
      <c r="A68" s="67" t="s">
        <v>210</v>
      </c>
      <c r="B68" s="73"/>
      <c r="C68" s="60" t="s">
        <v>141</v>
      </c>
      <c r="D68" s="90">
        <f>SUM(J68)</f>
        <v>25300</v>
      </c>
      <c r="E68" s="102"/>
      <c r="F68" s="103"/>
      <c r="G68" s="103"/>
      <c r="H68" s="103"/>
      <c r="I68" s="103"/>
      <c r="J68" s="92">
        <v>25300</v>
      </c>
      <c r="K68" s="103"/>
      <c r="L68" s="90">
        <f>SUM(O68)</f>
        <v>25300</v>
      </c>
      <c r="M68" s="104"/>
      <c r="N68" s="104"/>
      <c r="O68" s="90">
        <v>25300</v>
      </c>
      <c r="P68" s="90">
        <f>SUM(S68)</f>
        <v>25300</v>
      </c>
      <c r="Q68" s="102"/>
      <c r="R68" s="102"/>
      <c r="S68" s="92">
        <v>25300</v>
      </c>
    </row>
    <row r="69" spans="1:19" ht="56.25">
      <c r="A69" s="67" t="s">
        <v>182</v>
      </c>
      <c r="B69" s="73"/>
      <c r="C69" s="60" t="s">
        <v>141</v>
      </c>
      <c r="D69" s="90">
        <f t="shared" si="12"/>
        <v>81000</v>
      </c>
      <c r="E69" s="102">
        <v>81000</v>
      </c>
      <c r="F69" s="103"/>
      <c r="G69" s="103"/>
      <c r="H69" s="103"/>
      <c r="I69" s="103"/>
      <c r="J69" s="92"/>
      <c r="K69" s="103"/>
      <c r="L69" s="90">
        <f>SUM(M69+O69)</f>
        <v>81000</v>
      </c>
      <c r="M69" s="118">
        <v>81000</v>
      </c>
      <c r="N69" s="104"/>
      <c r="O69" s="90"/>
      <c r="P69" s="90">
        <f>SUM(Q69+S69)</f>
        <v>81000</v>
      </c>
      <c r="Q69" s="92">
        <v>81000</v>
      </c>
      <c r="R69" s="102"/>
      <c r="S69" s="92"/>
    </row>
    <row r="70" spans="1:19" ht="56.25">
      <c r="A70" s="67" t="s">
        <v>222</v>
      </c>
      <c r="B70" s="73"/>
      <c r="C70" s="66" t="s">
        <v>221</v>
      </c>
      <c r="D70" s="90">
        <f>E70+G70+H70+I70+J70</f>
        <v>21656</v>
      </c>
      <c r="E70" s="102"/>
      <c r="F70" s="103"/>
      <c r="G70" s="102">
        <v>21656</v>
      </c>
      <c r="H70" s="103"/>
      <c r="I70" s="103"/>
      <c r="J70" s="103"/>
      <c r="K70" s="103"/>
      <c r="L70" s="90">
        <f>SUM(N70)</f>
        <v>21656</v>
      </c>
      <c r="M70" s="104"/>
      <c r="N70" s="118">
        <v>21656</v>
      </c>
      <c r="O70" s="90"/>
      <c r="P70" s="90">
        <f>SUM(R70)</f>
        <v>21656</v>
      </c>
      <c r="Q70" s="102"/>
      <c r="R70" s="92">
        <v>21656</v>
      </c>
      <c r="S70" s="92"/>
    </row>
    <row r="71" spans="1:19" ht="56.25">
      <c r="A71" s="67" t="s">
        <v>227</v>
      </c>
      <c r="B71" s="73"/>
      <c r="C71" s="61" t="s">
        <v>144</v>
      </c>
      <c r="D71" s="90">
        <f>E71+G71+H71+I71+J71</f>
        <v>110000</v>
      </c>
      <c r="E71" s="102"/>
      <c r="F71" s="103"/>
      <c r="G71" s="102">
        <v>110000</v>
      </c>
      <c r="H71" s="103"/>
      <c r="I71" s="103"/>
      <c r="J71" s="103"/>
      <c r="K71" s="103"/>
      <c r="L71" s="90"/>
      <c r="M71" s="104"/>
      <c r="N71" s="118"/>
      <c r="O71" s="90"/>
      <c r="P71" s="90"/>
      <c r="Q71" s="102"/>
      <c r="R71" s="92"/>
      <c r="S71" s="92"/>
    </row>
    <row r="72" spans="1:19" ht="75">
      <c r="A72" s="67" t="s">
        <v>167</v>
      </c>
      <c r="B72" s="73"/>
      <c r="C72" s="60" t="s">
        <v>142</v>
      </c>
      <c r="D72" s="90">
        <f t="shared" si="12"/>
        <v>0</v>
      </c>
      <c r="E72" s="102"/>
      <c r="F72" s="103"/>
      <c r="G72" s="103"/>
      <c r="H72" s="103"/>
      <c r="I72" s="103"/>
      <c r="J72" s="103"/>
      <c r="K72" s="103"/>
      <c r="L72" s="90">
        <f t="shared" si="10"/>
        <v>0</v>
      </c>
      <c r="M72" s="106"/>
      <c r="N72" s="106"/>
      <c r="O72" s="90"/>
      <c r="P72" s="90">
        <f t="shared" si="11"/>
        <v>0</v>
      </c>
      <c r="Q72" s="103"/>
      <c r="R72" s="103"/>
      <c r="S72" s="92"/>
    </row>
    <row r="73" spans="1:19" ht="75">
      <c r="A73" s="67" t="s">
        <v>183</v>
      </c>
      <c r="B73" s="73"/>
      <c r="C73" s="60" t="s">
        <v>188</v>
      </c>
      <c r="D73" s="90">
        <f t="shared" si="12"/>
        <v>210000</v>
      </c>
      <c r="E73" s="102">
        <v>210000</v>
      </c>
      <c r="F73" s="103"/>
      <c r="G73" s="103"/>
      <c r="H73" s="103"/>
      <c r="I73" s="103"/>
      <c r="J73" s="103"/>
      <c r="K73" s="103"/>
      <c r="L73" s="90">
        <f t="shared" si="10"/>
        <v>210000</v>
      </c>
      <c r="M73" s="104">
        <v>210000</v>
      </c>
      <c r="N73" s="104"/>
      <c r="O73" s="90"/>
      <c r="P73" s="90">
        <f t="shared" si="11"/>
        <v>210000</v>
      </c>
      <c r="Q73" s="102">
        <v>210000</v>
      </c>
      <c r="R73" s="102"/>
      <c r="S73" s="92"/>
    </row>
    <row r="74" spans="1:19" ht="75">
      <c r="A74" s="67" t="s">
        <v>168</v>
      </c>
      <c r="B74" s="73"/>
      <c r="C74" s="60" t="s">
        <v>126</v>
      </c>
      <c r="D74" s="90">
        <f t="shared" si="12"/>
        <v>49500</v>
      </c>
      <c r="E74" s="102">
        <v>49500</v>
      </c>
      <c r="F74" s="103"/>
      <c r="G74" s="103"/>
      <c r="H74" s="103"/>
      <c r="I74" s="103"/>
      <c r="J74" s="103"/>
      <c r="K74" s="103"/>
      <c r="L74" s="90">
        <f t="shared" si="10"/>
        <v>49500</v>
      </c>
      <c r="M74" s="104">
        <v>49500</v>
      </c>
      <c r="N74" s="104"/>
      <c r="O74" s="90"/>
      <c r="P74" s="90">
        <f t="shared" si="11"/>
        <v>49500</v>
      </c>
      <c r="Q74" s="102">
        <v>49500</v>
      </c>
      <c r="R74" s="102"/>
      <c r="S74" s="92"/>
    </row>
    <row r="75" spans="1:19" ht="87" customHeight="1">
      <c r="A75" s="67" t="s">
        <v>211</v>
      </c>
      <c r="B75" s="73"/>
      <c r="C75" s="60" t="s">
        <v>191</v>
      </c>
      <c r="D75" s="90">
        <f>E75+G75+H75+I75+J75</f>
        <v>44000</v>
      </c>
      <c r="E75" s="102"/>
      <c r="F75" s="103"/>
      <c r="G75" s="103"/>
      <c r="H75" s="103"/>
      <c r="I75" s="103"/>
      <c r="J75" s="102">
        <v>44000</v>
      </c>
      <c r="K75" s="103"/>
      <c r="L75" s="90">
        <v>44000</v>
      </c>
      <c r="M75" s="104"/>
      <c r="N75" s="104"/>
      <c r="O75" s="90">
        <v>44000</v>
      </c>
      <c r="P75" s="90">
        <f>SUM(S75)</f>
        <v>44000</v>
      </c>
      <c r="Q75" s="102"/>
      <c r="R75" s="102"/>
      <c r="S75" s="92">
        <v>44000</v>
      </c>
    </row>
    <row r="76" spans="1:19" ht="75">
      <c r="A76" s="67" t="s">
        <v>211</v>
      </c>
      <c r="B76" s="73"/>
      <c r="C76" s="60" t="s">
        <v>145</v>
      </c>
      <c r="D76" s="90">
        <f t="shared" si="12"/>
        <v>6000</v>
      </c>
      <c r="E76" s="102"/>
      <c r="F76" s="103"/>
      <c r="G76" s="103"/>
      <c r="H76" s="103"/>
      <c r="I76" s="103"/>
      <c r="J76" s="102">
        <v>6000</v>
      </c>
      <c r="K76" s="103"/>
      <c r="L76" s="90">
        <v>6000</v>
      </c>
      <c r="M76" s="106"/>
      <c r="N76" s="106"/>
      <c r="O76" s="90">
        <v>6000</v>
      </c>
      <c r="P76" s="90">
        <f>SUM(S76)</f>
        <v>6000</v>
      </c>
      <c r="Q76" s="103"/>
      <c r="R76" s="103"/>
      <c r="S76" s="92">
        <v>6000</v>
      </c>
    </row>
    <row r="77" spans="1:19" ht="75">
      <c r="A77" s="67" t="s">
        <v>184</v>
      </c>
      <c r="B77" s="73"/>
      <c r="C77" s="61" t="s">
        <v>143</v>
      </c>
      <c r="D77" s="90">
        <f t="shared" si="12"/>
        <v>10000</v>
      </c>
      <c r="E77" s="102">
        <v>10000</v>
      </c>
      <c r="F77" s="103"/>
      <c r="G77" s="103"/>
      <c r="H77" s="103"/>
      <c r="I77" s="103"/>
      <c r="J77" s="103"/>
      <c r="K77" s="103"/>
      <c r="L77" s="90">
        <f t="shared" si="10"/>
        <v>10000</v>
      </c>
      <c r="M77" s="104">
        <v>10000</v>
      </c>
      <c r="N77" s="104"/>
      <c r="O77" s="90"/>
      <c r="P77" s="90">
        <f t="shared" si="11"/>
        <v>10000</v>
      </c>
      <c r="Q77" s="102">
        <v>10000</v>
      </c>
      <c r="R77" s="102"/>
      <c r="S77" s="92"/>
    </row>
    <row r="78" spans="1:19" ht="99" customHeight="1">
      <c r="A78" s="67" t="s">
        <v>169</v>
      </c>
      <c r="B78" s="73"/>
      <c r="C78" s="60" t="s">
        <v>140</v>
      </c>
      <c r="D78" s="90">
        <f t="shared" si="12"/>
        <v>30000</v>
      </c>
      <c r="E78" s="92">
        <v>30000</v>
      </c>
      <c r="F78" s="103"/>
      <c r="G78" s="103"/>
      <c r="H78" s="103"/>
      <c r="I78" s="103"/>
      <c r="J78" s="103"/>
      <c r="K78" s="103"/>
      <c r="L78" s="90">
        <f t="shared" si="10"/>
        <v>30000</v>
      </c>
      <c r="M78" s="118">
        <v>30000</v>
      </c>
      <c r="N78" s="104"/>
      <c r="O78" s="90"/>
      <c r="P78" s="90">
        <f t="shared" si="11"/>
        <v>30000</v>
      </c>
      <c r="Q78" s="92">
        <v>30000</v>
      </c>
      <c r="R78" s="102"/>
      <c r="S78" s="92"/>
    </row>
    <row r="79" spans="1:19" ht="148.5" customHeight="1">
      <c r="A79" s="67" t="s">
        <v>212</v>
      </c>
      <c r="B79" s="73"/>
      <c r="C79" s="60" t="s">
        <v>213</v>
      </c>
      <c r="D79" s="88">
        <f t="shared" si="12"/>
        <v>0</v>
      </c>
      <c r="E79" s="89"/>
      <c r="F79" s="111"/>
      <c r="G79" s="111"/>
      <c r="H79" s="111"/>
      <c r="I79" s="111"/>
      <c r="J79" s="111"/>
      <c r="K79" s="111"/>
      <c r="L79" s="88">
        <f t="shared" si="10"/>
        <v>0</v>
      </c>
      <c r="M79" s="89"/>
      <c r="N79" s="111"/>
      <c r="O79" s="88"/>
      <c r="P79" s="88">
        <f t="shared" si="11"/>
        <v>0</v>
      </c>
      <c r="Q79" s="89"/>
      <c r="R79" s="111"/>
      <c r="S79" s="89"/>
    </row>
    <row r="80" spans="1:19" ht="56.25">
      <c r="A80" s="68" t="s">
        <v>109</v>
      </c>
      <c r="B80" s="69">
        <v>300</v>
      </c>
      <c r="C80" s="70"/>
      <c r="D80" s="87">
        <f t="shared" si="2"/>
        <v>0</v>
      </c>
      <c r="E80" s="112"/>
      <c r="F80" s="113"/>
      <c r="G80" s="113"/>
      <c r="H80" s="113"/>
      <c r="I80" s="113"/>
      <c r="J80" s="112"/>
      <c r="K80" s="113"/>
      <c r="L80" s="87">
        <f t="shared" si="10"/>
        <v>0</v>
      </c>
      <c r="M80" s="112"/>
      <c r="N80" s="112"/>
      <c r="O80" s="87"/>
      <c r="P80" s="87">
        <f t="shared" si="11"/>
        <v>0</v>
      </c>
      <c r="Q80" s="112"/>
      <c r="R80" s="112"/>
      <c r="S80" s="95"/>
    </row>
    <row r="81" spans="1:19" ht="49.5" customHeight="1">
      <c r="A81" s="67" t="s">
        <v>139</v>
      </c>
      <c r="B81" s="73">
        <v>310</v>
      </c>
      <c r="C81" s="60"/>
      <c r="D81" s="88">
        <f t="shared" si="2"/>
        <v>0</v>
      </c>
      <c r="E81" s="110"/>
      <c r="F81" s="111"/>
      <c r="G81" s="111"/>
      <c r="H81" s="111"/>
      <c r="I81" s="111"/>
      <c r="J81" s="110"/>
      <c r="K81" s="111"/>
      <c r="L81" s="88">
        <f t="shared" si="10"/>
        <v>0</v>
      </c>
      <c r="M81" s="110"/>
      <c r="N81" s="110"/>
      <c r="O81" s="88"/>
      <c r="P81" s="88">
        <f t="shared" si="11"/>
        <v>0</v>
      </c>
      <c r="Q81" s="110"/>
      <c r="R81" s="110"/>
      <c r="S81" s="89"/>
    </row>
    <row r="82" spans="1:19" ht="47.25" customHeight="1">
      <c r="A82" s="67" t="s">
        <v>110</v>
      </c>
      <c r="B82" s="72">
        <v>320</v>
      </c>
      <c r="C82" s="71"/>
      <c r="D82" s="88">
        <f t="shared" si="2"/>
        <v>0</v>
      </c>
      <c r="E82" s="87"/>
      <c r="F82" s="87">
        <f t="shared" ref="F82" si="13">F83</f>
        <v>0</v>
      </c>
      <c r="G82" s="87"/>
      <c r="H82" s="87"/>
      <c r="I82" s="87"/>
      <c r="J82" s="87"/>
      <c r="K82" s="87"/>
      <c r="L82" s="88">
        <f t="shared" si="10"/>
        <v>0</v>
      </c>
      <c r="M82" s="87"/>
      <c r="N82" s="87"/>
      <c r="O82" s="87"/>
      <c r="P82" s="88">
        <f t="shared" si="11"/>
        <v>0</v>
      </c>
      <c r="Q82" s="87"/>
      <c r="R82" s="87"/>
      <c r="S82" s="95"/>
    </row>
    <row r="83" spans="1:19" ht="39" customHeight="1">
      <c r="A83" s="67" t="s">
        <v>111</v>
      </c>
      <c r="B83" s="72">
        <v>400</v>
      </c>
      <c r="C83" s="60"/>
      <c r="D83" s="88">
        <f t="shared" si="2"/>
        <v>0</v>
      </c>
      <c r="E83" s="89"/>
      <c r="F83" s="111"/>
      <c r="G83" s="111"/>
      <c r="H83" s="111"/>
      <c r="I83" s="111"/>
      <c r="J83" s="111"/>
      <c r="K83" s="111"/>
      <c r="L83" s="88">
        <f t="shared" si="10"/>
        <v>0</v>
      </c>
      <c r="M83" s="89"/>
      <c r="N83" s="89"/>
      <c r="O83" s="88"/>
      <c r="P83" s="88">
        <f t="shared" si="11"/>
        <v>0</v>
      </c>
      <c r="Q83" s="89"/>
      <c r="R83" s="89"/>
      <c r="S83" s="89"/>
    </row>
    <row r="84" spans="1:19" ht="27.75" customHeight="1">
      <c r="A84" s="67" t="s">
        <v>155</v>
      </c>
      <c r="B84" s="73">
        <v>410</v>
      </c>
      <c r="C84" s="74"/>
      <c r="D84" s="88">
        <f t="shared" si="2"/>
        <v>0</v>
      </c>
      <c r="E84" s="111"/>
      <c r="F84" s="114"/>
      <c r="G84" s="114"/>
      <c r="H84" s="114"/>
      <c r="I84" s="114"/>
      <c r="J84" s="114"/>
      <c r="K84" s="114"/>
      <c r="L84" s="88">
        <f t="shared" si="10"/>
        <v>0</v>
      </c>
      <c r="M84" s="114"/>
      <c r="N84" s="114"/>
      <c r="O84" s="87"/>
      <c r="P84" s="88">
        <f t="shared" si="11"/>
        <v>0</v>
      </c>
      <c r="Q84" s="114"/>
      <c r="R84" s="114"/>
      <c r="S84" s="114"/>
    </row>
    <row r="85" spans="1:19" ht="20.25">
      <c r="A85" s="67" t="s">
        <v>112</v>
      </c>
      <c r="B85" s="72">
        <v>420</v>
      </c>
      <c r="C85" s="75"/>
      <c r="D85" s="88">
        <f t="shared" si="2"/>
        <v>0</v>
      </c>
      <c r="E85" s="115"/>
      <c r="F85" s="114"/>
      <c r="G85" s="114"/>
      <c r="H85" s="114"/>
      <c r="I85" s="114"/>
      <c r="J85" s="114"/>
      <c r="K85" s="114"/>
      <c r="L85" s="88">
        <f t="shared" si="10"/>
        <v>0</v>
      </c>
      <c r="M85" s="114"/>
      <c r="N85" s="114"/>
      <c r="O85" s="114"/>
      <c r="P85" s="88">
        <f t="shared" si="11"/>
        <v>0</v>
      </c>
      <c r="Q85" s="114"/>
      <c r="R85" s="114"/>
      <c r="S85" s="114"/>
    </row>
    <row r="86" spans="1:19" ht="37.5">
      <c r="A86" s="68" t="s">
        <v>77</v>
      </c>
      <c r="B86" s="69">
        <v>500</v>
      </c>
      <c r="C86" s="76"/>
      <c r="D86" s="87">
        <f t="shared" si="2"/>
        <v>0</v>
      </c>
      <c r="E86" s="116"/>
      <c r="F86" s="116"/>
      <c r="G86" s="116"/>
      <c r="H86" s="116"/>
      <c r="I86" s="116"/>
      <c r="J86" s="116"/>
      <c r="K86" s="116"/>
      <c r="L86" s="87">
        <f t="shared" si="10"/>
        <v>0</v>
      </c>
      <c r="M86" s="116"/>
      <c r="N86" s="116"/>
      <c r="O86" s="116"/>
      <c r="P86" s="87">
        <f t="shared" si="11"/>
        <v>0</v>
      </c>
      <c r="Q86" s="116"/>
      <c r="R86" s="116"/>
      <c r="S86" s="116"/>
    </row>
    <row r="87" spans="1:19" ht="23.25" customHeight="1">
      <c r="A87" s="68" t="s">
        <v>79</v>
      </c>
      <c r="B87" s="69">
        <v>600</v>
      </c>
      <c r="C87" s="76"/>
      <c r="D87" s="87">
        <f>E87+G87+H87+I87+J87</f>
        <v>0</v>
      </c>
      <c r="E87" s="117">
        <f t="shared" ref="E87:M87" si="14">E86+E10-E25</f>
        <v>0</v>
      </c>
      <c r="F87" s="117" t="e">
        <f t="shared" si="14"/>
        <v>#REF!</v>
      </c>
      <c r="G87" s="117">
        <f t="shared" si="14"/>
        <v>0</v>
      </c>
      <c r="H87" s="117">
        <f t="shared" si="14"/>
        <v>0</v>
      </c>
      <c r="I87" s="117">
        <f t="shared" si="14"/>
        <v>0</v>
      </c>
      <c r="J87" s="117">
        <f t="shared" si="14"/>
        <v>0</v>
      </c>
      <c r="K87" s="117">
        <f t="shared" si="14"/>
        <v>0</v>
      </c>
      <c r="L87" s="117">
        <f t="shared" si="14"/>
        <v>0</v>
      </c>
      <c r="M87" s="117">
        <f t="shared" si="14"/>
        <v>0</v>
      </c>
      <c r="N87" s="117"/>
      <c r="O87" s="117">
        <f>O86+O10-O25</f>
        <v>0</v>
      </c>
      <c r="P87" s="87">
        <f t="shared" si="11"/>
        <v>0</v>
      </c>
      <c r="Q87" s="117">
        <f>Q86+Q10-Q25</f>
        <v>0</v>
      </c>
      <c r="R87" s="117"/>
      <c r="S87" s="117">
        <f>S86+S10-S25</f>
        <v>0</v>
      </c>
    </row>
    <row r="88" spans="1:19" hidden="1">
      <c r="L88" s="84"/>
    </row>
    <row r="89" spans="1:19" hidden="1"/>
    <row r="90" spans="1:19" hidden="1"/>
    <row r="91" spans="1:19" hidden="1"/>
    <row r="92" spans="1:19" hidden="1"/>
    <row r="93" spans="1:19" hidden="1"/>
    <row r="94" spans="1:19" hidden="1"/>
    <row r="95" spans="1:19" hidden="1"/>
    <row r="96" spans="1:19" hidden="1"/>
    <row r="97" spans="13:14" hidden="1"/>
    <row r="98" spans="13:14" hidden="1"/>
    <row r="99" spans="13:14" hidden="1"/>
    <row r="100" spans="13:14" hidden="1"/>
    <row r="101" spans="13:14" hidden="1"/>
    <row r="102" spans="13:14" hidden="1">
      <c r="M102" s="28" t="s">
        <v>156</v>
      </c>
      <c r="N102" s="28"/>
    </row>
    <row r="103" spans="13:14" hidden="1"/>
    <row r="104" spans="13:14" hidden="1"/>
    <row r="105" spans="13:14" hidden="1"/>
    <row r="106" spans="13:14" hidden="1"/>
    <row r="107" spans="13:14" hidden="1"/>
    <row r="108" spans="13:14" hidden="1"/>
    <row r="109" spans="13:14" hidden="1"/>
    <row r="110" spans="13:14" hidden="1"/>
    <row r="111" spans="13:14" hidden="1"/>
    <row r="112" spans="13:14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</sheetData>
  <mergeCells count="21">
    <mergeCell ref="S7:S8"/>
    <mergeCell ref="D5:S5"/>
    <mergeCell ref="Q6:S6"/>
    <mergeCell ref="L6:L8"/>
    <mergeCell ref="M7:M8"/>
    <mergeCell ref="P6:P8"/>
    <mergeCell ref="Q7:Q8"/>
    <mergeCell ref="G7:G8"/>
    <mergeCell ref="H7:H8"/>
    <mergeCell ref="F7:F8"/>
    <mergeCell ref="M6:O6"/>
    <mergeCell ref="O7:O8"/>
    <mergeCell ref="B3:G3"/>
    <mergeCell ref="A5:A8"/>
    <mergeCell ref="B5:B8"/>
    <mergeCell ref="C5:C8"/>
    <mergeCell ref="D6:D8"/>
    <mergeCell ref="E7:E8"/>
    <mergeCell ref="E6:K6"/>
    <mergeCell ref="I7:I8"/>
    <mergeCell ref="J7:K7"/>
  </mergeCells>
  <pageMargins left="0.31496062992125984" right="0.31496062992125984" top="0.74803149606299213" bottom="0.74803149606299213" header="0.31496062992125984" footer="0.31496062992125984"/>
  <pageSetup paperSize="9" scale="5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topLeftCell="A7" workbookViewId="0">
      <selection activeCell="K14" sqref="K14"/>
    </sheetView>
  </sheetViews>
  <sheetFormatPr defaultRowHeight="12.75" customHeight="1"/>
  <cols>
    <col min="1" max="1" width="18.5703125" customWidth="1"/>
    <col min="2" max="2" width="7.7109375" customWidth="1"/>
    <col min="3" max="3" width="8.28515625" customWidth="1"/>
    <col min="4" max="6" width="13.7109375" customWidth="1"/>
    <col min="7" max="7" width="16.140625" customWidth="1"/>
    <col min="8" max="8" width="12.5703125" customWidth="1"/>
    <col min="9" max="9" width="13" customWidth="1"/>
    <col min="10" max="10" width="15.28515625" customWidth="1"/>
    <col min="11" max="11" width="13.85546875" customWidth="1"/>
    <col min="12" max="12" width="13.42578125" customWidth="1"/>
  </cols>
  <sheetData>
    <row r="1" spans="1:12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8" t="s">
        <v>67</v>
      </c>
    </row>
    <row r="2" spans="1:12" ht="26.2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2" ht="14.25" customHeight="1">
      <c r="A3" s="147" t="s">
        <v>148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2" ht="23.25" customHeight="1">
      <c r="A4" s="2"/>
      <c r="B4" s="2"/>
      <c r="C4" s="2"/>
      <c r="D4" s="2"/>
      <c r="E4" s="2" t="s">
        <v>230</v>
      </c>
      <c r="F4" s="2"/>
      <c r="G4" s="2"/>
      <c r="H4" s="2"/>
      <c r="I4" s="2"/>
      <c r="J4" s="2"/>
      <c r="K4" s="2"/>
      <c r="L4" s="2"/>
    </row>
    <row r="5" spans="1:12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5.6" customHeight="1">
      <c r="A6" s="170" t="s">
        <v>36</v>
      </c>
      <c r="B6" s="170" t="s">
        <v>54</v>
      </c>
      <c r="C6" s="170" t="s">
        <v>68</v>
      </c>
      <c r="D6" s="177" t="s">
        <v>69</v>
      </c>
      <c r="E6" s="178"/>
      <c r="F6" s="178"/>
      <c r="G6" s="178"/>
      <c r="H6" s="178"/>
      <c r="I6" s="178"/>
      <c r="J6" s="178"/>
      <c r="K6" s="178"/>
      <c r="L6" s="179"/>
    </row>
    <row r="7" spans="1:12" ht="13.15" customHeight="1">
      <c r="A7" s="170"/>
      <c r="B7" s="170"/>
      <c r="C7" s="170"/>
      <c r="D7" s="171" t="s">
        <v>70</v>
      </c>
      <c r="E7" s="172"/>
      <c r="F7" s="173"/>
      <c r="G7" s="177" t="s">
        <v>58</v>
      </c>
      <c r="H7" s="178"/>
      <c r="I7" s="178"/>
      <c r="J7" s="178"/>
      <c r="K7" s="178"/>
      <c r="L7" s="179"/>
    </row>
    <row r="8" spans="1:12" ht="78" customHeight="1">
      <c r="A8" s="170"/>
      <c r="B8" s="170"/>
      <c r="C8" s="170"/>
      <c r="D8" s="174"/>
      <c r="E8" s="175"/>
      <c r="F8" s="176"/>
      <c r="G8" s="177" t="s">
        <v>71</v>
      </c>
      <c r="H8" s="178"/>
      <c r="I8" s="179"/>
      <c r="J8" s="177" t="s">
        <v>72</v>
      </c>
      <c r="K8" s="178"/>
      <c r="L8" s="179"/>
    </row>
    <row r="9" spans="1:12" ht="52.9" customHeight="1">
      <c r="A9" s="170"/>
      <c r="B9" s="170"/>
      <c r="C9" s="170"/>
      <c r="D9" s="17" t="s">
        <v>149</v>
      </c>
      <c r="E9" s="17" t="s">
        <v>150</v>
      </c>
      <c r="F9" s="17" t="s">
        <v>151</v>
      </c>
      <c r="G9" s="17" t="s">
        <v>149</v>
      </c>
      <c r="H9" s="17" t="s">
        <v>150</v>
      </c>
      <c r="I9" s="17" t="s">
        <v>151</v>
      </c>
      <c r="J9" s="17" t="s">
        <v>149</v>
      </c>
      <c r="K9" s="17" t="s">
        <v>150</v>
      </c>
      <c r="L9" s="17" t="s">
        <v>151</v>
      </c>
    </row>
    <row r="10" spans="1:12">
      <c r="A10" s="4">
        <v>1</v>
      </c>
      <c r="B10" s="4">
        <v>2</v>
      </c>
      <c r="C10" s="4">
        <v>3</v>
      </c>
      <c r="D10" s="4">
        <v>4</v>
      </c>
      <c r="E10" s="17">
        <v>5</v>
      </c>
      <c r="F10" s="17">
        <v>6</v>
      </c>
      <c r="G10" s="4">
        <v>7</v>
      </c>
      <c r="H10" s="17">
        <v>8</v>
      </c>
      <c r="I10" s="17">
        <v>9</v>
      </c>
      <c r="J10" s="4">
        <v>10</v>
      </c>
      <c r="K10" s="17">
        <v>11</v>
      </c>
      <c r="L10" s="17">
        <v>12</v>
      </c>
    </row>
    <row r="11" spans="1:12" ht="70.5" customHeight="1">
      <c r="A11" s="29" t="s">
        <v>97</v>
      </c>
      <c r="B11" s="78" t="s">
        <v>153</v>
      </c>
      <c r="C11" s="32" t="s">
        <v>152</v>
      </c>
      <c r="D11" s="83">
        <v>3966488</v>
      </c>
      <c r="E11" s="83">
        <v>3830788</v>
      </c>
      <c r="F11" s="83">
        <v>3830788</v>
      </c>
      <c r="G11" s="83">
        <v>3966488</v>
      </c>
      <c r="H11" s="83">
        <v>3830788</v>
      </c>
      <c r="I11" s="83">
        <v>3830788</v>
      </c>
      <c r="J11" s="26"/>
      <c r="K11" s="26"/>
      <c r="L11" s="26"/>
    </row>
    <row r="12" spans="1:12" ht="72.75" customHeight="1">
      <c r="A12" s="30" t="s">
        <v>98</v>
      </c>
      <c r="B12" s="79">
        <v>1001</v>
      </c>
      <c r="C12" s="31" t="s">
        <v>152</v>
      </c>
      <c r="D12" s="83">
        <v>2664552.71</v>
      </c>
      <c r="E12" s="83"/>
      <c r="F12" s="83"/>
      <c r="G12" s="83">
        <v>2664552.71</v>
      </c>
      <c r="H12" s="83"/>
      <c r="I12" s="83"/>
      <c r="J12" s="26"/>
      <c r="K12" s="26"/>
      <c r="L12" s="26"/>
    </row>
    <row r="13" spans="1:12" ht="48.75" customHeight="1">
      <c r="A13" s="30"/>
      <c r="B13" s="79"/>
      <c r="C13" s="119">
        <v>2018</v>
      </c>
      <c r="D13" s="83">
        <v>2664552.71</v>
      </c>
      <c r="E13" s="83"/>
      <c r="F13" s="83"/>
      <c r="G13" s="83">
        <v>2664552.71</v>
      </c>
      <c r="H13" s="83"/>
      <c r="I13" s="83"/>
      <c r="J13" s="26"/>
      <c r="K13" s="26"/>
      <c r="L13" s="26"/>
    </row>
    <row r="14" spans="1:12" ht="48.75" customHeight="1">
      <c r="A14" s="30" t="s">
        <v>99</v>
      </c>
      <c r="B14" s="78" t="s">
        <v>154</v>
      </c>
      <c r="C14" s="31" t="s">
        <v>152</v>
      </c>
      <c r="D14" s="83">
        <v>1301935.29</v>
      </c>
      <c r="E14" s="83">
        <v>3830788</v>
      </c>
      <c r="F14" s="83">
        <v>3830788</v>
      </c>
      <c r="G14" s="83">
        <v>1301935.29</v>
      </c>
      <c r="H14" s="83">
        <v>3830788</v>
      </c>
      <c r="I14" s="83">
        <v>3830788</v>
      </c>
      <c r="J14" s="26"/>
      <c r="K14" s="26"/>
      <c r="L14" s="26"/>
    </row>
    <row r="15" spans="1:12" ht="21.75" customHeight="1">
      <c r="A15" s="30"/>
      <c r="B15" s="79"/>
      <c r="C15" s="119">
        <v>2019</v>
      </c>
      <c r="D15" s="83">
        <v>1301935.29</v>
      </c>
      <c r="E15" s="83"/>
      <c r="F15" s="83"/>
      <c r="G15" s="83">
        <v>1166235.29</v>
      </c>
      <c r="H15" s="83"/>
      <c r="I15" s="83"/>
      <c r="J15" s="26"/>
      <c r="K15" s="26"/>
      <c r="L15" s="26"/>
    </row>
    <row r="16" spans="1:12" ht="20.25" customHeight="1">
      <c r="A16" s="30"/>
      <c r="B16" s="79"/>
      <c r="C16" s="119">
        <v>2020</v>
      </c>
      <c r="D16" s="83"/>
      <c r="E16" s="83">
        <v>3830788</v>
      </c>
      <c r="F16" s="83"/>
      <c r="G16" s="83"/>
      <c r="H16" s="83">
        <v>3830788</v>
      </c>
      <c r="I16" s="83"/>
      <c r="J16" s="26"/>
      <c r="K16" s="26"/>
      <c r="L16" s="26"/>
    </row>
    <row r="17" spans="1:12" ht="22.5" customHeight="1">
      <c r="A17" s="30"/>
      <c r="B17" s="78"/>
      <c r="C17" s="119">
        <v>2021</v>
      </c>
      <c r="D17" s="83"/>
      <c r="E17" s="83"/>
      <c r="F17" s="83">
        <v>3830788</v>
      </c>
      <c r="G17" s="83"/>
      <c r="H17" s="83"/>
      <c r="I17" s="83">
        <v>3830788</v>
      </c>
      <c r="J17" s="26"/>
      <c r="K17" s="26"/>
      <c r="L17" s="26"/>
    </row>
  </sheetData>
  <mergeCells count="10">
    <mergeCell ref="A2:J2"/>
    <mergeCell ref="A3:J3"/>
    <mergeCell ref="A6:A9"/>
    <mergeCell ref="B6:B9"/>
    <mergeCell ref="C6:C9"/>
    <mergeCell ref="D7:F8"/>
    <mergeCell ref="G8:I8"/>
    <mergeCell ref="J8:L8"/>
    <mergeCell ref="G7:L7"/>
    <mergeCell ref="D6:L6"/>
  </mergeCells>
  <pageMargins left="0.7" right="0.7" top="0.75" bottom="0.75" header="0.3" footer="0.3"/>
  <pageSetup paperSize="9" scale="8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>
      <selection activeCell="B24" sqref="B24"/>
    </sheetView>
  </sheetViews>
  <sheetFormatPr defaultRowHeight="12.75" customHeight="1"/>
  <cols>
    <col min="1" max="1" width="37.7109375" customWidth="1"/>
    <col min="2" max="2" width="17.42578125" customWidth="1"/>
    <col min="3" max="3" width="29.42578125" customWidth="1"/>
  </cols>
  <sheetData>
    <row r="1" spans="1:3" ht="12.75" customHeight="1">
      <c r="A1" s="2"/>
      <c r="B1" s="2"/>
      <c r="C1" s="3" t="s">
        <v>73</v>
      </c>
    </row>
    <row r="2" spans="1:3" ht="14.25" customHeight="1">
      <c r="A2" s="147" t="s">
        <v>74</v>
      </c>
      <c r="B2" s="147"/>
      <c r="C2" s="147"/>
    </row>
    <row r="3" spans="1:3" ht="14.25" customHeight="1">
      <c r="A3" s="147" t="s">
        <v>14</v>
      </c>
      <c r="B3" s="147"/>
      <c r="C3" s="147"/>
    </row>
    <row r="4" spans="1:3" ht="14.25" customHeight="1">
      <c r="A4" s="147"/>
      <c r="B4" s="147"/>
      <c r="C4" s="147"/>
    </row>
    <row r="5" spans="1:3" ht="14.25" customHeight="1">
      <c r="A5" s="147" t="s">
        <v>75</v>
      </c>
      <c r="B5" s="147"/>
      <c r="C5" s="147"/>
    </row>
    <row r="6" spans="1:3" ht="12.75" customHeight="1">
      <c r="A6" s="9"/>
      <c r="B6" s="9"/>
    </row>
    <row r="7" spans="1:3" ht="25.5" customHeight="1">
      <c r="A7" s="4" t="s">
        <v>36</v>
      </c>
      <c r="B7" s="4" t="s">
        <v>54</v>
      </c>
      <c r="C7" s="4" t="s">
        <v>76</v>
      </c>
    </row>
    <row r="8" spans="1:3" ht="12.75" customHeight="1">
      <c r="A8" s="4">
        <v>1</v>
      </c>
      <c r="B8" s="4">
        <v>2</v>
      </c>
      <c r="C8" s="4">
        <v>3</v>
      </c>
    </row>
    <row r="9" spans="1:3" ht="12.75" customHeight="1">
      <c r="A9" s="6" t="s">
        <v>77</v>
      </c>
      <c r="B9" s="10" t="s">
        <v>78</v>
      </c>
      <c r="C9" s="8">
        <v>0</v>
      </c>
    </row>
    <row r="10" spans="1:3" ht="12.75" customHeight="1">
      <c r="A10" s="6" t="s">
        <v>79</v>
      </c>
      <c r="B10" s="10" t="s">
        <v>80</v>
      </c>
      <c r="C10" s="8">
        <v>0</v>
      </c>
    </row>
    <row r="11" spans="1:3" ht="12.75" customHeight="1">
      <c r="A11" s="6" t="s">
        <v>81</v>
      </c>
      <c r="B11" s="10" t="s">
        <v>82</v>
      </c>
      <c r="C11" s="8">
        <v>0</v>
      </c>
    </row>
    <row r="12" spans="1:3" ht="12.75" customHeight="1">
      <c r="A12" s="6" t="s">
        <v>83</v>
      </c>
      <c r="B12" s="10" t="s">
        <v>84</v>
      </c>
      <c r="C12" s="8">
        <v>0</v>
      </c>
    </row>
    <row r="13" spans="1:3" ht="12.75" customHeight="1">
      <c r="A13" s="11"/>
      <c r="B13" s="12"/>
      <c r="C13" s="13"/>
    </row>
    <row r="14" spans="1:3" ht="12.75" customHeight="1">
      <c r="A14" s="14"/>
      <c r="B14" s="15"/>
      <c r="C14" s="3" t="s">
        <v>85</v>
      </c>
    </row>
    <row r="15" spans="1:3" ht="14.25" customHeight="1">
      <c r="A15" s="180" t="s">
        <v>86</v>
      </c>
      <c r="B15" s="180"/>
    </row>
    <row r="16" spans="1:3" ht="12.75" customHeight="1">
      <c r="A16" s="9"/>
      <c r="B16" s="9"/>
    </row>
    <row r="17" spans="1:3" ht="12.75" customHeight="1">
      <c r="A17" s="4" t="s">
        <v>36</v>
      </c>
      <c r="B17" s="4" t="s">
        <v>54</v>
      </c>
      <c r="C17" s="4" t="s">
        <v>87</v>
      </c>
    </row>
    <row r="18" spans="1:3" ht="12.75" customHeight="1">
      <c r="A18" s="4">
        <v>1</v>
      </c>
      <c r="B18" s="4">
        <v>2</v>
      </c>
      <c r="C18" s="4">
        <v>3</v>
      </c>
    </row>
    <row r="19" spans="1:3" ht="12.75" customHeight="1">
      <c r="A19" s="6" t="s">
        <v>88</v>
      </c>
      <c r="B19" s="10" t="s">
        <v>78</v>
      </c>
      <c r="C19" s="7"/>
    </row>
    <row r="20" spans="1:3" ht="63.75" customHeight="1">
      <c r="A20" s="6" t="s">
        <v>89</v>
      </c>
      <c r="B20" s="10" t="s">
        <v>80</v>
      </c>
      <c r="C20" s="7"/>
    </row>
    <row r="21" spans="1:3" ht="25.5" customHeight="1">
      <c r="A21" s="6" t="s">
        <v>90</v>
      </c>
      <c r="B21" s="10" t="s">
        <v>82</v>
      </c>
      <c r="C21" s="7"/>
    </row>
    <row r="22" spans="1:3" ht="12.75" customHeight="1">
      <c r="A22" s="11"/>
      <c r="B22" s="16"/>
      <c r="C22" s="1"/>
    </row>
    <row r="24" spans="1:3" ht="12.75" customHeight="1">
      <c r="A24" s="28" t="s">
        <v>96</v>
      </c>
      <c r="B24" s="80"/>
      <c r="C24" s="28"/>
    </row>
    <row r="25" spans="1:3" ht="12.75" customHeight="1">
      <c r="B25" s="81" t="s">
        <v>159</v>
      </c>
    </row>
    <row r="26" spans="1:3" ht="12.75" customHeight="1">
      <c r="A26" s="28" t="s">
        <v>158</v>
      </c>
      <c r="B26" s="80"/>
      <c r="C26" s="28"/>
    </row>
    <row r="27" spans="1:3" ht="12.75" customHeight="1">
      <c r="B27" s="81" t="s">
        <v>159</v>
      </c>
    </row>
  </sheetData>
  <mergeCells count="5">
    <mergeCell ref="A2:C2"/>
    <mergeCell ref="A3:C3"/>
    <mergeCell ref="A4:C4"/>
    <mergeCell ref="A5:C5"/>
    <mergeCell ref="A15:B15"/>
  </mergeCells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(стр.1)'!LAST_CELL</vt:lpstr>
      <vt:lpstr>'ФХД (стр.2)'!LAST_CELL</vt:lpstr>
      <vt:lpstr>'ФХД (стр.3-4)'!LAST_CELL</vt:lpstr>
      <vt:lpstr>'ФХД (стр.5)'!LAST_CELL</vt:lpstr>
      <vt:lpstr>'ФХД (стр.6)'!LAST_CELL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budget_2</dc:creator>
  <dc:description>POI HSSF rep:2.43.0.54</dc:description>
  <cp:lastModifiedBy>1</cp:lastModifiedBy>
  <cp:lastPrinted>2019-03-07T06:56:41Z</cp:lastPrinted>
  <dcterms:created xsi:type="dcterms:W3CDTF">2017-12-11T08:25:55Z</dcterms:created>
  <dcterms:modified xsi:type="dcterms:W3CDTF">2019-03-07T06:58:50Z</dcterms:modified>
</cp:coreProperties>
</file>